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AMSUNG\Desktop\"/>
    </mc:Choice>
  </mc:AlternateContent>
  <xr:revisionPtr revIDLastSave="0" documentId="8_{31B5E3B2-0BB0-4C0D-95B5-1E92DEF46EC2}" xr6:coauthVersionLast="47" xr6:coauthVersionMax="47" xr10:uidLastSave="{00000000-0000-0000-0000-000000000000}"/>
  <bookViews>
    <workbookView xWindow="-108" yWindow="-108" windowWidth="23256" windowHeight="12456" activeTab="2" xr2:uid="{45DD8BE3-1AF1-4DBF-84A5-0AF8FBE27149}"/>
  </bookViews>
  <sheets>
    <sheet name="3월" sheetId="1" r:id="rId1"/>
    <sheet name="4월" sheetId="32" r:id="rId2"/>
    <sheet name="5월" sheetId="24" r:id="rId3"/>
    <sheet name="6월" sheetId="25" r:id="rId4"/>
    <sheet name="7월" sheetId="26" r:id="rId5"/>
    <sheet name="8월" sheetId="27" r:id="rId6"/>
    <sheet name="9월" sheetId="28" r:id="rId7"/>
    <sheet name="10월" sheetId="29" r:id="rId8"/>
    <sheet name="11월" sheetId="30" r:id="rId9"/>
    <sheet name="12월" sheetId="31" r:id="rId10"/>
  </sheets>
  <definedNames>
    <definedName name="_xlnm.Print_Area" localSheetId="7">'10월'!$A$1:$Q$27</definedName>
    <definedName name="_xlnm.Print_Area" localSheetId="8">'11월'!$A$1:$Q$27</definedName>
    <definedName name="_xlnm.Print_Area" localSheetId="9">'12월'!$A$1:$Q$27</definedName>
    <definedName name="_xlnm.Print_Area" localSheetId="0">'3월'!$A$1:$Q$32</definedName>
    <definedName name="_xlnm.Print_Area" localSheetId="2">'5월'!$A$1:$Q$37</definedName>
    <definedName name="_xlnm.Print_Area" localSheetId="3">'6월'!$A$1:$Q$27</definedName>
    <definedName name="_xlnm.Print_Area" localSheetId="4">'7월'!$A$1:$Q$27</definedName>
    <definedName name="_xlnm.Print_Area" localSheetId="5">'8월'!$A$1:$Q$27</definedName>
    <definedName name="_xlnm.Print_Area" localSheetId="6">'9월'!$A$1:$Q$27</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24" l="1"/>
  <c r="F29" i="24"/>
  <c r="F28" i="24"/>
  <c r="D27" i="24"/>
  <c r="F27" i="24" s="1"/>
  <c r="F26" i="24"/>
  <c r="F25" i="24"/>
  <c r="H24" i="24"/>
  <c r="J24" i="24" s="1"/>
  <c r="D24" i="24"/>
  <c r="F24" i="24" s="1"/>
  <c r="J23" i="24"/>
  <c r="F23" i="24"/>
  <c r="H22" i="24"/>
  <c r="J22" i="24" s="1"/>
  <c r="D22" i="24"/>
  <c r="F22" i="24" s="1"/>
  <c r="H21" i="24"/>
  <c r="J21" i="24" s="1"/>
  <c r="D21" i="24"/>
  <c r="F21" i="24" s="1"/>
  <c r="J20" i="24"/>
  <c r="F20" i="24"/>
  <c r="H19" i="24"/>
  <c r="J19" i="24" s="1"/>
  <c r="D19" i="24"/>
  <c r="F19" i="24" s="1"/>
  <c r="H18" i="24"/>
  <c r="J18" i="24" s="1"/>
  <c r="D18" i="24"/>
  <c r="F18" i="24" s="1"/>
  <c r="H17" i="24"/>
  <c r="J17" i="24" s="1"/>
  <c r="D17" i="24"/>
  <c r="F17" i="24" s="1"/>
  <c r="H16" i="24"/>
  <c r="J16" i="24" s="1"/>
  <c r="D16" i="24"/>
  <c r="F16" i="24" s="1"/>
  <c r="H15" i="24"/>
  <c r="J15" i="24" s="1"/>
  <c r="D15" i="24"/>
  <c r="F15" i="24" s="1"/>
  <c r="J14" i="24"/>
  <c r="F14" i="24"/>
  <c r="H13" i="24"/>
  <c r="J13" i="24" s="1"/>
  <c r="F13" i="24"/>
  <c r="H12" i="24"/>
  <c r="J12" i="24" s="1"/>
  <c r="F12" i="24"/>
  <c r="H11" i="24"/>
  <c r="J11" i="24" s="1"/>
  <c r="D11" i="24"/>
  <c r="F11" i="24" s="1"/>
  <c r="D36" i="32"/>
  <c r="F36" i="32" s="1"/>
  <c r="F35" i="32"/>
  <c r="H20" i="32"/>
  <c r="J20" i="32" s="1"/>
  <c r="D20" i="32"/>
  <c r="F20" i="32" s="1"/>
  <c r="D32" i="32"/>
  <c r="F32" i="32" s="1"/>
  <c r="H19" i="32"/>
  <c r="J19" i="32" s="1"/>
  <c r="D19" i="32"/>
  <c r="F19" i="32" s="1"/>
  <c r="D27" i="32"/>
  <c r="F27" i="32" s="1"/>
  <c r="D23" i="32"/>
  <c r="F23" i="32" s="1"/>
  <c r="D18" i="32"/>
  <c r="F18" i="32" s="1"/>
  <c r="D21" i="32"/>
  <c r="F22" i="32"/>
  <c r="H16" i="32"/>
  <c r="J16" i="32" s="1"/>
  <c r="D16" i="32"/>
  <c r="K30" i="32"/>
  <c r="H28" i="32"/>
  <c r="J28" i="32" s="1"/>
  <c r="D11" i="32"/>
  <c r="F11" i="32" s="1"/>
  <c r="H11" i="32"/>
  <c r="J11" i="32"/>
  <c r="F34" i="32"/>
  <c r="H12" i="32"/>
  <c r="J12" i="32" s="1"/>
  <c r="J33" i="32"/>
  <c r="K33" i="32" s="1"/>
  <c r="H32" i="32"/>
  <c r="H17" i="32"/>
  <c r="J17" i="32" s="1"/>
  <c r="D17" i="32"/>
  <c r="F17" i="32" s="1"/>
  <c r="H18" i="32"/>
  <c r="D28" i="32"/>
  <c r="F28" i="32" s="1"/>
  <c r="H29" i="32"/>
  <c r="J29" i="32" s="1"/>
  <c r="K29" i="32" s="1"/>
  <c r="F29" i="32"/>
  <c r="F33" i="32"/>
  <c r="H14" i="32"/>
  <c r="J14" i="32" s="1"/>
  <c r="H27" i="32"/>
  <c r="J27" i="32" s="1"/>
  <c r="J31" i="32"/>
  <c r="J32" i="32"/>
  <c r="F31" i="32"/>
  <c r="J18" i="32"/>
  <c r="H23" i="32"/>
  <c r="J23" i="32" s="1"/>
  <c r="H13" i="32"/>
  <c r="J13" i="32" s="1"/>
  <c r="J30" i="32"/>
  <c r="F30" i="32"/>
  <c r="J26" i="32"/>
  <c r="F26" i="32"/>
  <c r="J25" i="32"/>
  <c r="K25" i="32" s="1"/>
  <c r="F25" i="32"/>
  <c r="H24" i="32"/>
  <c r="J24" i="32" s="1"/>
  <c r="K24" i="32" s="1"/>
  <c r="F24" i="32"/>
  <c r="J21" i="32"/>
  <c r="J22" i="32"/>
  <c r="J15" i="32"/>
  <c r="F21" i="32"/>
  <c r="F15" i="32"/>
  <c r="F14" i="32"/>
  <c r="F13" i="32"/>
  <c r="F12" i="32"/>
  <c r="K13" i="24" l="1"/>
  <c r="K12" i="24"/>
  <c r="K22" i="32"/>
  <c r="F16" i="32"/>
  <c r="K13" i="32"/>
  <c r="K14" i="32"/>
</calcChain>
</file>

<file path=xl/sharedStrings.xml><?xml version="1.0" encoding="utf-8"?>
<sst xmlns="http://schemas.openxmlformats.org/spreadsheetml/2006/main" count="335" uniqueCount="115">
  <si>
    <t>바이시그널 모의투자 매매일지</t>
    <phoneticPr fontId="1" type="noConversion"/>
  </si>
  <si>
    <t>종목명</t>
    <phoneticPr fontId="1" type="noConversion"/>
  </si>
  <si>
    <t>매수평균단가</t>
    <phoneticPr fontId="1" type="noConversion"/>
  </si>
  <si>
    <t>수량</t>
    <phoneticPr fontId="1" type="noConversion"/>
  </si>
  <si>
    <t>총매입금액</t>
    <phoneticPr fontId="1" type="noConversion"/>
  </si>
  <si>
    <t>날짜(매수)</t>
    <phoneticPr fontId="1" type="noConversion"/>
  </si>
  <si>
    <t>날짜(매도)</t>
    <phoneticPr fontId="1" type="noConversion"/>
  </si>
  <si>
    <t>매도평균단가</t>
    <phoneticPr fontId="1" type="noConversion"/>
  </si>
  <si>
    <t>총매도금액</t>
    <phoneticPr fontId="1" type="noConversion"/>
  </si>
  <si>
    <t>수익률</t>
    <phoneticPr fontId="1" type="noConversion"/>
  </si>
  <si>
    <t>매매 사유</t>
    <phoneticPr fontId="1" type="noConversion"/>
  </si>
  <si>
    <t>3월</t>
    <phoneticPr fontId="1" type="noConversion"/>
  </si>
  <si>
    <t>market review</t>
    <phoneticPr fontId="1" type="noConversion"/>
  </si>
  <si>
    <t>4월</t>
    <phoneticPr fontId="1" type="noConversion"/>
  </si>
  <si>
    <t>5월</t>
    <phoneticPr fontId="1" type="noConversion"/>
  </si>
  <si>
    <t>6월</t>
    <phoneticPr fontId="1" type="noConversion"/>
  </si>
  <si>
    <t>7월</t>
    <phoneticPr fontId="1" type="noConversion"/>
  </si>
  <si>
    <t>8월</t>
    <phoneticPr fontId="1" type="noConversion"/>
  </si>
  <si>
    <t>9월</t>
    <phoneticPr fontId="1" type="noConversion"/>
  </si>
  <si>
    <t>10월</t>
    <phoneticPr fontId="1" type="noConversion"/>
  </si>
  <si>
    <t>11월</t>
    <phoneticPr fontId="1" type="noConversion"/>
  </si>
  <si>
    <t>12월</t>
    <phoneticPr fontId="1" type="noConversion"/>
  </si>
  <si>
    <r>
      <rPr>
        <b/>
        <sz val="16"/>
        <color theme="1"/>
        <rFont val="맑은 고딕"/>
        <family val="3"/>
        <charset val="129"/>
        <scheme val="major"/>
      </rPr>
      <t>매매규칙</t>
    </r>
    <r>
      <rPr>
        <sz val="13"/>
        <color theme="1"/>
        <rFont val="문체부 제목 돋음체"/>
        <family val="3"/>
        <charset val="129"/>
      </rPr>
      <t xml:space="preserve">               </t>
    </r>
    <phoneticPr fontId="1" type="noConversion"/>
  </si>
  <si>
    <r>
      <t xml:space="preserve"> </t>
    </r>
    <r>
      <rPr>
        <sz val="15"/>
        <color theme="1"/>
        <rFont val="함초롬돋움"/>
        <family val="3"/>
        <charset val="129"/>
      </rPr>
      <t xml:space="preserve"> •  국내주식만 가능
  •  미수, 레버리지 금지
  •  매주 의무 매매 100만원(위반 시 벌금 3000원)
  •  거래후 반드시 매매일지 작성</t>
    </r>
    <phoneticPr fontId="1" type="noConversion"/>
  </si>
  <si>
    <t>KB금융</t>
    <phoneticPr fontId="1" type="noConversion"/>
  </si>
  <si>
    <t>신한지주</t>
    <phoneticPr fontId="1" type="noConversion"/>
  </si>
  <si>
    <t>하나금융지주</t>
    <phoneticPr fontId="1" type="noConversion"/>
  </si>
  <si>
    <t>카카오</t>
    <phoneticPr fontId="1" type="noConversion"/>
  </si>
  <si>
    <t>TIGER
미국S&amp;P 500</t>
    <phoneticPr fontId="1" type="noConversion"/>
  </si>
  <si>
    <t>KODEX 인버스</t>
    <phoneticPr fontId="1" type="noConversion"/>
  </si>
  <si>
    <t>ACE
미국고배당
S&amp;P</t>
    <phoneticPr fontId="1" type="noConversion"/>
  </si>
  <si>
    <t>TIGER 200
헬스케어</t>
    <phoneticPr fontId="1" type="noConversion"/>
  </si>
  <si>
    <t>KODEX 미국
S&amp;P 바이오(합성)</t>
    <phoneticPr fontId="1" type="noConversion"/>
  </si>
  <si>
    <t>KODEX 바이오</t>
    <phoneticPr fontId="1" type="noConversion"/>
  </si>
  <si>
    <t>ACE 미국
S&amp;P 500</t>
    <phoneticPr fontId="1" type="noConversion"/>
  </si>
  <si>
    <t>여러 이슈에도 결국 안정적인 사업이라고 생각함</t>
    <phoneticPr fontId="1" type="noConversion"/>
  </si>
  <si>
    <t>관심 분야, 최근 주가 하락으로 저가 매수</t>
    <phoneticPr fontId="1" type="noConversion"/>
  </si>
  <si>
    <t>미국 경제에 대한 신뢰</t>
    <phoneticPr fontId="1" type="noConversion"/>
  </si>
  <si>
    <t>거시경제 상황 반영</t>
    <phoneticPr fontId="1" type="noConversion"/>
  </si>
  <si>
    <t>관심 분야, 유망 산업이라 생각</t>
    <phoneticPr fontId="1" type="noConversion"/>
  </si>
  <si>
    <t>LX세미콘</t>
    <phoneticPr fontId="1" type="noConversion"/>
  </si>
  <si>
    <t>유망 산업분야</t>
    <phoneticPr fontId="1" type="noConversion"/>
  </si>
  <si>
    <t>인텔리안테크</t>
    <phoneticPr fontId="1" type="noConversion"/>
  </si>
  <si>
    <t>유먕 산업분야, 재무제표 양호, 기업 성장성</t>
    <phoneticPr fontId="1" type="noConversion"/>
  </si>
  <si>
    <t>LG이노텍</t>
    <phoneticPr fontId="1" type="noConversion"/>
  </si>
  <si>
    <t>라온테크</t>
    <phoneticPr fontId="1" type="noConversion"/>
  </si>
  <si>
    <t>반도체 업황 회복 가능성, 기업규모.</t>
    <phoneticPr fontId="1" type="noConversion"/>
  </si>
  <si>
    <t>반도체 업황 회복 가능성, 기업 성장성, 재무제표 우수.</t>
    <phoneticPr fontId="1" type="noConversion"/>
  </si>
  <si>
    <t>코스피가 미국 금리 인상 종료 기대감에 상승 마감한 뉴욕 증시 영향에 장중 2460선 회복. 개인은 829억원어치 매수. 외국인과 기관 투자자들은 각 145억원, 648억원 순매도.
업종별로는 대체로 상승세. 의료정밀(2.55%), 철강금속(2.23%), 기계(1.05%), 운수장비(0.97%), 비금속광물(0.86%) 등 상승, 운수창고(-0.27%), 통신업(-0.22%), 전기가스업(-0.16%)은 하락.
시가총액 상위종목은 혼조세. 대장주 삼성전자는 전 거래일 대비 500원(0.79%) 오른 6만3700원에 거래 중. 삼성SDI(1.11%), 현대차(1.05%), 기아(0.76%), LG화학(0.57%)가 오르고 LG에너지솔루션(-0.68%), SK하이닉스(-0.68%), 네이버(-0.50%), 삼성바이오로직스(-0.13%)는 상대적으로 부진.
코스닥은 변동성 확대. 코스닥은 같은 시각 전 거래일보다 1.67포인트(0.20%) 내린 848.81 수준.</t>
    <phoneticPr fontId="1" type="noConversion"/>
  </si>
  <si>
    <t>케이엔제이</t>
    <phoneticPr fontId="1" type="noConversion"/>
  </si>
  <si>
    <t>4월 4일</t>
    <phoneticPr fontId="1" type="noConversion"/>
  </si>
  <si>
    <t>현대차</t>
    <phoneticPr fontId="1" type="noConversion"/>
  </si>
  <si>
    <t>4월 5일</t>
    <phoneticPr fontId="1" type="noConversion"/>
  </si>
  <si>
    <t>삼성전자</t>
    <phoneticPr fontId="1" type="noConversion"/>
  </si>
  <si>
    <t>SK하이닉스</t>
    <phoneticPr fontId="1" type="noConversion"/>
  </si>
  <si>
    <t>4월 6일</t>
    <phoneticPr fontId="1" type="noConversion"/>
  </si>
  <si>
    <t>우리금융지주</t>
    <phoneticPr fontId="1" type="noConversion"/>
  </si>
  <si>
    <t>롯데칠성</t>
    <phoneticPr fontId="1" type="noConversion"/>
  </si>
  <si>
    <t>관심 분야, 유망 산업이라 생각 / 분할매도</t>
    <phoneticPr fontId="1" type="noConversion"/>
  </si>
  <si>
    <t>유망 산업분야 / 연속 하락으로 일부매도</t>
    <phoneticPr fontId="1" type="noConversion"/>
  </si>
  <si>
    <t>반도체 업황 회복 가능성, 기업규모 / 해당 기업의 성장성 불확실</t>
    <phoneticPr fontId="1" type="noConversion"/>
  </si>
  <si>
    <t>업황 개선 기대, 비교적 견조한 실적, Sic 분야 유망 / 해당분야 관심 부족</t>
    <phoneticPr fontId="1" type="noConversion"/>
  </si>
  <si>
    <t>최근에 비해 이미 많이 상승 (기술적 분석)</t>
    <phoneticPr fontId="1" type="noConversion"/>
  </si>
  <si>
    <t>업황 회복 기대, 비교적 주가 하락 시점 매수</t>
    <phoneticPr fontId="1" type="noConversion"/>
  </si>
  <si>
    <t>최근 주류 판매 호조, 경쟁사 대비 실적 견조</t>
    <phoneticPr fontId="1" type="noConversion"/>
  </si>
  <si>
    <t>4월 7일</t>
    <phoneticPr fontId="1" type="noConversion"/>
  </si>
  <si>
    <t>안정적인 산업, 현재 주가 하락 상태</t>
    <phoneticPr fontId="1" type="noConversion"/>
  </si>
  <si>
    <t>4월 5일
4월 10일</t>
    <phoneticPr fontId="1" type="noConversion"/>
  </si>
  <si>
    <t>관심 분야, 최근 주가 하락으로 저가 매수 / 상승 불확실</t>
    <phoneticPr fontId="1" type="noConversion"/>
  </si>
  <si>
    <t>4월 10일</t>
    <phoneticPr fontId="1" type="noConversion"/>
  </si>
  <si>
    <t>솔브레인</t>
    <phoneticPr fontId="1" type="noConversion"/>
  </si>
  <si>
    <t>TIGER미국S&amp;P500</t>
    <phoneticPr fontId="1" type="noConversion"/>
  </si>
  <si>
    <t>ACE미국
S&amp;P500</t>
    <phoneticPr fontId="1" type="noConversion"/>
  </si>
  <si>
    <t>4월 5일
4월 13일</t>
    <phoneticPr fontId="1" type="noConversion"/>
  </si>
  <si>
    <t>4월 7일
4월 11일</t>
    <phoneticPr fontId="1" type="noConversion"/>
  </si>
  <si>
    <t>업황 회복 기대</t>
    <phoneticPr fontId="1" type="noConversion"/>
  </si>
  <si>
    <t>KODEX미국
S&amp;P바이오(합성)</t>
    <phoneticPr fontId="1" type="noConversion"/>
  </si>
  <si>
    <t>ACE코스피</t>
    <phoneticPr fontId="1" type="noConversion"/>
  </si>
  <si>
    <t>4월 12일</t>
    <phoneticPr fontId="1" type="noConversion"/>
  </si>
  <si>
    <t>에코프로비엠</t>
    <phoneticPr fontId="1" type="noConversion"/>
  </si>
  <si>
    <t>업황 회복 가능성, 기업 우수</t>
    <phoneticPr fontId="1" type="noConversion"/>
  </si>
  <si>
    <t>관심 분야, 유망 산업이라 생각</t>
  </si>
  <si>
    <t>4월 6일
4월 20일</t>
    <phoneticPr fontId="1" type="noConversion"/>
  </si>
  <si>
    <t>3월 24일
4월 18일</t>
    <phoneticPr fontId="1" type="noConversion"/>
  </si>
  <si>
    <t>4월 6일
4월 19일</t>
    <phoneticPr fontId="1" type="noConversion"/>
  </si>
  <si>
    <t>4월 14일
4월 20일</t>
    <phoneticPr fontId="1" type="noConversion"/>
  </si>
  <si>
    <t>4월 18일</t>
    <phoneticPr fontId="1" type="noConversion"/>
  </si>
  <si>
    <t>4월 20일</t>
    <phoneticPr fontId="1" type="noConversion"/>
  </si>
  <si>
    <t>TIGER은행</t>
    <phoneticPr fontId="1" type="noConversion"/>
  </si>
  <si>
    <t>한화생명</t>
    <phoneticPr fontId="1" type="noConversion"/>
  </si>
  <si>
    <t>안정적 산업, 최근 실적 호조 및 올해 실적 기대</t>
    <phoneticPr fontId="1" type="noConversion"/>
  </si>
  <si>
    <t>안정적 산업</t>
    <phoneticPr fontId="1" type="noConversion"/>
  </si>
  <si>
    <t>3월 17일
4월 26일</t>
    <phoneticPr fontId="1" type="noConversion"/>
  </si>
  <si>
    <t>4월 5일
4월 28일</t>
    <phoneticPr fontId="1" type="noConversion"/>
  </si>
  <si>
    <t>4월 14일
4월 27일</t>
    <phoneticPr fontId="1" type="noConversion"/>
  </si>
  <si>
    <t>3월 24일
4월 25일</t>
    <phoneticPr fontId="1" type="noConversion"/>
  </si>
  <si>
    <t>4월 14일
4월 25일</t>
    <phoneticPr fontId="1" type="noConversion"/>
  </si>
  <si>
    <t>3월 30일
4월 25일</t>
    <phoneticPr fontId="1" type="noConversion"/>
  </si>
  <si>
    <t>유먕 산업분야, 재무제표 양호, 기업 성장성 / 주가 하락</t>
    <phoneticPr fontId="1" type="noConversion"/>
  </si>
  <si>
    <t>3월 24일
4월 26일</t>
    <phoneticPr fontId="1" type="noConversion"/>
  </si>
  <si>
    <t>3월 30일
4월 26일</t>
    <phoneticPr fontId="1" type="noConversion"/>
  </si>
  <si>
    <t>4월 5일
4월 26일</t>
    <phoneticPr fontId="1" type="noConversion"/>
  </si>
  <si>
    <t>4월 14일
4월 28일</t>
    <phoneticPr fontId="1" type="noConversion"/>
  </si>
  <si>
    <t>4월 11일
4월 26일</t>
    <phoneticPr fontId="1" type="noConversion"/>
  </si>
  <si>
    <t>3월 29일
4월 26일</t>
    <phoneticPr fontId="1" type="noConversion"/>
  </si>
  <si>
    <t>4월 60일</t>
    <phoneticPr fontId="1" type="noConversion"/>
  </si>
  <si>
    <t>KODEX헬스케어</t>
    <phoneticPr fontId="1" type="noConversion"/>
  </si>
  <si>
    <t>4월초 주식시장은 물가 안정과 미국의 긴축기조 중단 및 연방준비제도의 피봇(통화정책 전환)·달러화 약세 전환 등에 대한 기대감이 높아지며 랠리를 보였지만, 중순 이후로는 경기침체의 구체화와 함께 금리인하 기대가 희석돼 투자심리가 냉각되며 급격히 상승분을 반납. 월초부터 지난 28일까지 코스피는 2476.86에서 2501.53, 코스닥은 847.52에서 842.83으로 움직였을 뿐. 다음 달 초중순까지도 뚜렷한 상승모멘텀을 찾기 힘든 가운데, 5월 발표되는 주요 경제지표에 따라 수익률에 차별성이 생길 것으로 보임.</t>
    <phoneticPr fontId="1" type="noConversion"/>
  </si>
  <si>
    <t>4월 26일</t>
    <phoneticPr fontId="1" type="noConversion"/>
  </si>
  <si>
    <r>
      <rPr>
        <b/>
        <sz val="15"/>
        <color theme="1"/>
        <rFont val="함초롬돋움"/>
        <family val="3"/>
        <charset val="129"/>
      </rPr>
      <t>코스피, 반도체주 강세 지속 / 코스피, 코스닥 지수 상승 출발 후 혼조 전환</t>
    </r>
    <r>
      <rPr>
        <sz val="15"/>
        <color theme="1"/>
        <rFont val="함초롬돋움"/>
        <family val="3"/>
        <charset val="129"/>
      </rPr>
      <t xml:space="preserve">
- 엔비디아의 어닝 서프라이즈와 향후 AI산업 발전에 대한 낙관적 전망, 외국인의 집중 매수에 반도체주 상승 지속.
- 다만, 코스닥은  2차전지주 약세와 외인 매물 출회에 하락 전환.
- 코스피 지수도 연휴를 앞두고 미국 부채한도 불확실성에 지수 상승폭은 제한
- 해운업종 약세. 코로나 특수 소멸, 컨테이너당  이익 축소에 따른 실적 부진 우려 반영</t>
    </r>
    <phoneticPr fontId="1" type="noConversion"/>
  </si>
  <si>
    <t>인바디</t>
    <phoneticPr fontId="1" type="noConversion"/>
  </si>
  <si>
    <t>클래시스</t>
    <phoneticPr fontId="1" type="noConversion"/>
  </si>
  <si>
    <t>5월 22일</t>
    <phoneticPr fontId="1" type="noConversion"/>
  </si>
  <si>
    <t>5월 24일</t>
    <phoneticPr fontId="1" type="noConversion"/>
  </si>
  <si>
    <t>5월 25일</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</si>
</sst>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월&quot;\ d&quot;일&quot;;@"/>
    <numFmt numFmtId="177" formatCode="&quot;₩&quot;#,##0"/>
    <numFmt numFmtId="178" formatCode="#&quot;주&quot;"/>
    <numFmt numFmtId="179" formatCode="[Red]0.#0;[Blue]\-0.#0"/>
  </numFmts>
  <fonts count="16">
    <font>
      <sz val="11"/>
      <color theme="1"/>
      <name val="맑은 고딕"/>
      <family val="2"/>
      <charset val="129"/>
      <scheme val="minor"/>
    </font>
    <font>
      <sz val="8"/>
      <name val="맑은 고딕"/>
      <family val="2"/>
      <charset val="129"/>
      <scheme val="minor"/>
    </font>
    <font>
      <sz val="11"/>
      <color theme="1"/>
      <name val="함초롬돋움"/>
      <family val="3"/>
      <charset val="129"/>
    </font>
    <font>
      <b/>
      <sz val="13"/>
      <color theme="1"/>
      <name val="함초롬돋움"/>
      <family val="3"/>
      <charset val="129"/>
    </font>
    <font>
      <sz val="13"/>
      <color theme="1"/>
      <name val="문체부 제목 돋음체"/>
      <family val="3"/>
      <charset val="129"/>
    </font>
    <font>
      <sz val="40"/>
      <color theme="1" tint="0.14999847407452621"/>
      <name val="문체부 제목 돋음체"/>
      <family val="3"/>
      <charset val="129"/>
    </font>
    <font>
      <b/>
      <sz val="14"/>
      <color theme="0"/>
      <name val="함초롬돋움"/>
      <family val="3"/>
      <charset val="129"/>
    </font>
    <font>
      <b/>
      <sz val="23"/>
      <color theme="0"/>
      <name val="함초롬돋움"/>
      <family val="3"/>
      <charset val="129"/>
    </font>
    <font>
      <sz val="15"/>
      <color theme="1"/>
      <name val="함초롬돋움"/>
      <family val="3"/>
      <charset val="129"/>
    </font>
    <font>
      <b/>
      <sz val="16"/>
      <color theme="1"/>
      <name val="맑은 고딕"/>
      <family val="3"/>
      <charset val="129"/>
      <scheme val="major"/>
    </font>
    <font>
      <sz val="55"/>
      <color theme="0"/>
      <name val="문체부 제목 돋음체"/>
      <family val="3"/>
      <charset val="129"/>
    </font>
    <font>
      <b/>
      <sz val="25"/>
      <color theme="0"/>
      <name val="함초롬돋움"/>
      <family val="3"/>
      <charset val="129"/>
    </font>
    <font>
      <sz val="15"/>
      <color theme="1"/>
      <name val="Adobe 고딕 Std B"/>
      <family val="2"/>
      <charset val="129"/>
    </font>
    <font>
      <sz val="15"/>
      <name val="함초롬돋움"/>
      <family val="3"/>
      <charset val="129"/>
    </font>
    <font>
      <b/>
      <sz val="15"/>
      <name val="함초롬돋움"/>
      <family val="3"/>
      <charset val="129"/>
    </font>
    <font>
      <b/>
      <sz val="15"/>
      <color theme="1"/>
      <name val="함초롬돋움"/>
      <family val="3"/>
      <charset val="129"/>
    </font>
  </fonts>
  <fills count="7">
    <fill>
      <patternFill patternType="none"/>
    </fill>
    <fill>
      <patternFill patternType="gray125"/>
    </fill>
    <fill>
      <patternFill patternType="solid">
        <fgColor rgb="FFF9F9F9"/>
        <bgColor indexed="64"/>
      </patternFill>
    </fill>
    <fill>
      <patternFill patternType="solid">
        <fgColor rgb="FFE6E6E6"/>
        <bgColor indexed="64"/>
      </patternFill>
    </fill>
    <fill>
      <patternFill patternType="solid">
        <fgColor theme="1" tint="0.14999847407452621"/>
        <bgColor indexed="64"/>
      </patternFill>
    </fill>
    <fill>
      <patternFill patternType="solid">
        <fgColor rgb="FF757575"/>
        <bgColor indexed="64"/>
      </patternFill>
    </fill>
    <fill>
      <patternFill patternType="solid">
        <fgColor rgb="FF36363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4">
    <xf numFmtId="0" fontId="0" fillId="0" borderId="0" xfId="0">
      <alignment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0" fillId="3" borderId="0" xfId="0" applyFill="1">
      <alignment vertical="center"/>
    </xf>
    <xf numFmtId="176" fontId="0" fillId="3" borderId="0" xfId="0" applyNumberFormat="1" applyFill="1">
      <alignment vertical="center"/>
    </xf>
    <xf numFmtId="177" fontId="0" fillId="3" borderId="0" xfId="0" applyNumberFormat="1" applyFill="1">
      <alignment vertical="center"/>
    </xf>
    <xf numFmtId="178" fontId="0" fillId="3" borderId="0" xfId="0" applyNumberFormat="1" applyFill="1">
      <alignment vertical="center"/>
    </xf>
    <xf numFmtId="176" fontId="8" fillId="2" borderId="1" xfId="0" applyNumberFormat="1" applyFont="1" applyFill="1" applyBorder="1">
      <alignment vertical="center"/>
    </xf>
    <xf numFmtId="0" fontId="8" fillId="2" borderId="1" xfId="0" applyFont="1" applyFill="1" applyBorder="1">
      <alignment vertical="center"/>
    </xf>
    <xf numFmtId="177" fontId="8" fillId="2" borderId="1" xfId="0" applyNumberFormat="1" applyFont="1" applyFill="1" applyBorder="1">
      <alignment vertical="center"/>
    </xf>
    <xf numFmtId="178" fontId="8" fillId="2" borderId="1" xfId="0" applyNumberFormat="1" applyFont="1" applyFill="1" applyBorder="1">
      <alignment vertical="center"/>
    </xf>
    <xf numFmtId="176" fontId="8" fillId="0" borderId="1" xfId="0" applyNumberFormat="1" applyFont="1" applyBorder="1">
      <alignment vertical="center"/>
    </xf>
    <xf numFmtId="177" fontId="8" fillId="0" borderId="1" xfId="0" applyNumberFormat="1" applyFont="1" applyBorder="1">
      <alignment vertical="center"/>
    </xf>
    <xf numFmtId="178" fontId="8" fillId="0" borderId="1" xfId="0" applyNumberFormat="1" applyFont="1" applyBorder="1">
      <alignment vertical="center"/>
    </xf>
    <xf numFmtId="0" fontId="8" fillId="0" borderId="1" xfId="0" applyFont="1" applyBorder="1">
      <alignment vertical="center"/>
    </xf>
    <xf numFmtId="0" fontId="8" fillId="0" borderId="1" xfId="0" applyFont="1" applyBorder="1" applyAlignment="1">
      <alignment vertical="center" wrapText="1"/>
    </xf>
    <xf numFmtId="176" fontId="6"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177" fontId="6" fillId="5" borderId="1" xfId="0" applyNumberFormat="1" applyFont="1" applyFill="1" applyBorder="1" applyAlignment="1">
      <alignment horizontal="center" vertical="center"/>
    </xf>
    <xf numFmtId="178" fontId="6" fillId="5" borderId="1" xfId="0" applyNumberFormat="1" applyFont="1" applyFill="1" applyBorder="1" applyAlignment="1">
      <alignment horizontal="center" vertical="center"/>
    </xf>
    <xf numFmtId="0" fontId="4" fillId="2" borderId="2" xfId="0" applyFont="1" applyFill="1" applyBorder="1" applyAlignment="1">
      <alignment vertical="top" wrapText="1"/>
    </xf>
    <xf numFmtId="0" fontId="8" fillId="2" borderId="1" xfId="0" applyFont="1" applyFill="1" applyBorder="1" applyAlignment="1">
      <alignment vertical="center" wrapText="1"/>
    </xf>
    <xf numFmtId="176" fontId="8" fillId="2" borderId="1" xfId="0" applyNumberFormat="1" applyFont="1" applyFill="1" applyBorder="1" applyAlignment="1">
      <alignment horizontal="right" vertical="center"/>
    </xf>
    <xf numFmtId="176" fontId="8" fillId="2" borderId="1" xfId="0" applyNumberFormat="1" applyFont="1" applyFill="1" applyBorder="1" applyAlignment="1">
      <alignment horizontal="right" vertical="center" wrapText="1"/>
    </xf>
    <xf numFmtId="176" fontId="8" fillId="0" borderId="1" xfId="0" applyNumberFormat="1" applyFont="1" applyBorder="1" applyAlignment="1">
      <alignment horizontal="right" vertical="center" wrapText="1"/>
    </xf>
    <xf numFmtId="0" fontId="13" fillId="2" borderId="1" xfId="0" applyFont="1" applyFill="1" applyBorder="1" applyAlignment="1">
      <alignment vertical="center" wrapText="1"/>
    </xf>
    <xf numFmtId="0" fontId="13" fillId="0" borderId="1" xfId="0" applyFont="1" applyBorder="1">
      <alignment vertical="center"/>
    </xf>
    <xf numFmtId="179" fontId="13" fillId="0" borderId="1" xfId="0" applyNumberFormat="1" applyFont="1" applyBorder="1">
      <alignment vertical="center"/>
    </xf>
    <xf numFmtId="179" fontId="14" fillId="0" borderId="1" xfId="0" applyNumberFormat="1" applyFont="1" applyBorder="1">
      <alignment vertical="center"/>
    </xf>
    <xf numFmtId="177" fontId="8" fillId="0" borderId="1" xfId="0" applyNumberFormat="1" applyFont="1" applyBorder="1" applyAlignment="1">
      <alignment vertical="center" wrapText="1"/>
    </xf>
    <xf numFmtId="0" fontId="10"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0" xfId="0" applyFont="1" applyFill="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12" fillId="2" borderId="3"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7"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176" fontId="11" fillId="6" borderId="2" xfId="0" applyNumberFormat="1" applyFont="1" applyFill="1" applyBorder="1" applyAlignment="1">
      <alignment horizontal="center" vertical="center"/>
    </xf>
    <xf numFmtId="176" fontId="2" fillId="6" borderId="4" xfId="0" applyNumberFormat="1" applyFont="1" applyFill="1" applyBorder="1" applyAlignment="1">
      <alignment horizontal="center" vertical="center"/>
    </xf>
    <xf numFmtId="177" fontId="8" fillId="0" borderId="2" xfId="0" applyNumberFormat="1" applyFont="1" applyBorder="1" applyAlignment="1">
      <alignment horizontal="left" vertical="center" wrapText="1"/>
    </xf>
    <xf numFmtId="177" fontId="8" fillId="0" borderId="3" xfId="0" applyNumberFormat="1" applyFont="1" applyBorder="1" applyAlignment="1">
      <alignment horizontal="left" vertical="center"/>
    </xf>
    <xf numFmtId="177" fontId="8" fillId="0" borderId="4" xfId="0" applyNumberFormat="1" applyFont="1" applyBorder="1" applyAlignment="1">
      <alignment horizontal="left" vertical="center"/>
    </xf>
    <xf numFmtId="177" fontId="8" fillId="0" borderId="2" xfId="0" applyNumberFormat="1" applyFont="1" applyBorder="1" applyAlignment="1">
      <alignment horizontal="center" vertical="center"/>
    </xf>
    <xf numFmtId="177"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cellXfs>
  <cellStyles count="1">
    <cellStyle name="표준" xfId="0" builtinId="0"/>
  </cellStyles>
  <dxfs count="0"/>
  <tableStyles count="0" defaultTableStyle="TableStyleMedium2" defaultPivotStyle="PivotStyleLight16"/>
  <colors>
    <mruColors>
      <color rgb="FFE6E6E6"/>
      <color rgb="FF363636"/>
      <color rgb="FFF9F9F9"/>
      <color rgb="FFF5F5F5"/>
      <color rgb="FFF0F0F0"/>
      <color rgb="FFE8E8E8"/>
      <color rgb="FFEAEAEA"/>
      <color rgb="FF757575"/>
      <color rgb="FFADADAD"/>
      <color rgb="FF1829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FE1E-B144-4B2C-BD01-1B99E984C85E}">
  <sheetPr>
    <pageSetUpPr fitToPage="1"/>
  </sheetPr>
  <dimension ref="A1:AQ143"/>
  <sheetViews>
    <sheetView showGridLines="0" topLeftCell="D20" zoomScale="47" zoomScaleNormal="65" zoomScaleSheetLayoutView="35" workbookViewId="0">
      <selection activeCell="K23" sqref="K23"/>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31" t="s">
        <v>0</v>
      </c>
      <c r="C2" s="32"/>
      <c r="D2" s="32"/>
      <c r="E2" s="32"/>
      <c r="F2" s="32"/>
      <c r="G2" s="32"/>
      <c r="H2" s="32"/>
      <c r="I2" s="32"/>
      <c r="J2" s="32"/>
      <c r="K2" s="32"/>
      <c r="L2" s="3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34"/>
      <c r="C3" s="35"/>
      <c r="D3" s="35"/>
      <c r="E3" s="35"/>
      <c r="F3" s="35"/>
      <c r="G3" s="35"/>
      <c r="H3" s="35"/>
      <c r="I3" s="35"/>
      <c r="J3" s="35"/>
      <c r="K3" s="35"/>
      <c r="L3" s="36"/>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34"/>
      <c r="C4" s="35"/>
      <c r="D4" s="35"/>
      <c r="E4" s="35"/>
      <c r="F4" s="35"/>
      <c r="G4" s="35"/>
      <c r="H4" s="35"/>
      <c r="I4" s="35"/>
      <c r="J4" s="35"/>
      <c r="K4" s="35"/>
      <c r="L4" s="36"/>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34"/>
      <c r="C5" s="35"/>
      <c r="D5" s="35"/>
      <c r="E5" s="35"/>
      <c r="F5" s="35"/>
      <c r="G5" s="35"/>
      <c r="H5" s="35"/>
      <c r="I5" s="35"/>
      <c r="J5" s="35"/>
      <c r="K5" s="35"/>
      <c r="L5" s="3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34"/>
      <c r="C6" s="35"/>
      <c r="D6" s="35"/>
      <c r="E6" s="35"/>
      <c r="F6" s="35"/>
      <c r="G6" s="35"/>
      <c r="H6" s="35"/>
      <c r="I6" s="35"/>
      <c r="J6" s="35"/>
      <c r="K6" s="35"/>
      <c r="L6" s="3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7"/>
      <c r="C7" s="38"/>
      <c r="D7" s="38"/>
      <c r="E7" s="38"/>
      <c r="F7" s="38"/>
      <c r="G7" s="38"/>
      <c r="H7" s="38"/>
      <c r="I7" s="38"/>
      <c r="J7" s="38"/>
      <c r="K7" s="38"/>
      <c r="L7" s="3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40" t="s">
        <v>23</v>
      </c>
      <c r="D8" s="41"/>
      <c r="E8" s="41"/>
      <c r="F8" s="41"/>
      <c r="G8" s="41"/>
      <c r="H8" s="41"/>
      <c r="I8" s="41"/>
      <c r="J8" s="41"/>
      <c r="K8" s="41"/>
      <c r="L8" s="42"/>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43" t="s">
        <v>11</v>
      </c>
      <c r="C9" s="44"/>
      <c r="D9" s="44"/>
      <c r="E9" s="44"/>
      <c r="F9" s="44"/>
      <c r="G9" s="44"/>
      <c r="H9" s="44"/>
      <c r="I9" s="44"/>
      <c r="J9" s="44"/>
      <c r="K9" s="44"/>
      <c r="L9" s="45"/>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v>45002</v>
      </c>
      <c r="C11" s="22" t="s">
        <v>28</v>
      </c>
      <c r="D11" s="10">
        <v>12970</v>
      </c>
      <c r="E11" s="11">
        <v>10</v>
      </c>
      <c r="F11" s="10">
        <v>129700</v>
      </c>
      <c r="G11" s="12"/>
      <c r="H11" s="13"/>
      <c r="I11" s="14"/>
      <c r="J11" s="13"/>
      <c r="K11" s="15"/>
      <c r="L11" s="16" t="s">
        <v>37</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v>45002</v>
      </c>
      <c r="C12" s="9" t="s">
        <v>29</v>
      </c>
      <c r="D12" s="10">
        <v>4882.5</v>
      </c>
      <c r="E12" s="11">
        <v>40</v>
      </c>
      <c r="F12" s="10">
        <v>195300</v>
      </c>
      <c r="G12" s="12"/>
      <c r="H12" s="13"/>
      <c r="I12" s="14"/>
      <c r="J12" s="13"/>
      <c r="K12" s="15"/>
      <c r="L12" s="16" t="s">
        <v>38</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v>45002</v>
      </c>
      <c r="C13" s="22" t="s">
        <v>30</v>
      </c>
      <c r="D13" s="10">
        <v>10150</v>
      </c>
      <c r="E13" s="11">
        <v>10</v>
      </c>
      <c r="F13" s="10">
        <v>101500</v>
      </c>
      <c r="G13" s="12"/>
      <c r="H13" s="13"/>
      <c r="I13" s="14"/>
      <c r="J13" s="13"/>
      <c r="K13" s="15"/>
      <c r="L13" s="16" t="s">
        <v>37</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v>45002</v>
      </c>
      <c r="C14" s="22" t="s">
        <v>31</v>
      </c>
      <c r="D14" s="10">
        <v>15740</v>
      </c>
      <c r="E14" s="11">
        <v>10</v>
      </c>
      <c r="F14" s="10">
        <v>157400</v>
      </c>
      <c r="G14" s="12"/>
      <c r="H14" s="13"/>
      <c r="I14" s="14"/>
      <c r="J14" s="13"/>
      <c r="K14" s="15"/>
      <c r="L14" s="16" t="s">
        <v>39</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v>45002</v>
      </c>
      <c r="C15" s="22" t="s">
        <v>32</v>
      </c>
      <c r="D15" s="10">
        <v>22165</v>
      </c>
      <c r="E15" s="11">
        <v>5</v>
      </c>
      <c r="F15" s="10">
        <v>110825</v>
      </c>
      <c r="G15" s="12"/>
      <c r="H15" s="13"/>
      <c r="I15" s="14"/>
      <c r="J15" s="13"/>
      <c r="K15" s="15"/>
      <c r="L15" s="16" t="s">
        <v>39</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v>45002</v>
      </c>
      <c r="C16" s="22" t="s">
        <v>33</v>
      </c>
      <c r="D16" s="10">
        <v>7671.8421099999996</v>
      </c>
      <c r="E16" s="11">
        <v>9</v>
      </c>
      <c r="F16" s="10">
        <v>145765</v>
      </c>
      <c r="G16" s="12"/>
      <c r="H16" s="13"/>
      <c r="I16" s="14"/>
      <c r="J16" s="13"/>
      <c r="K16" s="15"/>
      <c r="L16" s="16" t="s">
        <v>39</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v>45002</v>
      </c>
      <c r="C17" s="22" t="s">
        <v>34</v>
      </c>
      <c r="D17" s="10">
        <v>13100</v>
      </c>
      <c r="E17" s="11">
        <v>10</v>
      </c>
      <c r="F17" s="10">
        <v>131000</v>
      </c>
      <c r="G17" s="12"/>
      <c r="H17" s="13"/>
      <c r="I17" s="14"/>
      <c r="J17" s="13"/>
      <c r="K17" s="15"/>
      <c r="L17" s="16" t="s">
        <v>37</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v>45009</v>
      </c>
      <c r="C18" s="9" t="s">
        <v>24</v>
      </c>
      <c r="D18" s="10">
        <v>47600</v>
      </c>
      <c r="E18" s="11">
        <v>10</v>
      </c>
      <c r="F18" s="10">
        <v>476000</v>
      </c>
      <c r="G18" s="12"/>
      <c r="H18" s="13"/>
      <c r="I18" s="14"/>
      <c r="J18" s="13"/>
      <c r="K18" s="15"/>
      <c r="L18" s="16" t="s">
        <v>35</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v>45009</v>
      </c>
      <c r="C19" s="9" t="s">
        <v>25</v>
      </c>
      <c r="D19" s="10">
        <v>34750</v>
      </c>
      <c r="E19" s="11">
        <v>10</v>
      </c>
      <c r="F19" s="10">
        <v>347500</v>
      </c>
      <c r="G19" s="12"/>
      <c r="H19" s="13"/>
      <c r="I19" s="14"/>
      <c r="J19" s="13"/>
      <c r="K19" s="15"/>
      <c r="L19" s="16" t="s">
        <v>35</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v>45009</v>
      </c>
      <c r="C20" s="9" t="s">
        <v>26</v>
      </c>
      <c r="D20" s="10">
        <v>40500</v>
      </c>
      <c r="E20" s="11">
        <v>10</v>
      </c>
      <c r="F20" s="10">
        <v>405000</v>
      </c>
      <c r="G20" s="12"/>
      <c r="H20" s="13"/>
      <c r="I20" s="14"/>
      <c r="J20" s="13"/>
      <c r="K20" s="15"/>
      <c r="L20" s="16" t="s">
        <v>35</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82.05" customHeight="1">
      <c r="A21" s="4"/>
      <c r="B21" s="8">
        <v>45009</v>
      </c>
      <c r="C21" s="9" t="s">
        <v>27</v>
      </c>
      <c r="D21" s="10">
        <v>61400</v>
      </c>
      <c r="E21" s="11">
        <v>5</v>
      </c>
      <c r="F21" s="10">
        <v>307010</v>
      </c>
      <c r="G21" s="12"/>
      <c r="H21" s="13"/>
      <c r="I21" s="14"/>
      <c r="J21" s="13"/>
      <c r="K21" s="15"/>
      <c r="L21" s="16" t="s">
        <v>36</v>
      </c>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82.05" customHeight="1">
      <c r="A22" s="4"/>
      <c r="B22" s="8">
        <v>45014</v>
      </c>
      <c r="C22" s="9" t="s">
        <v>40</v>
      </c>
      <c r="D22" s="10">
        <v>113200</v>
      </c>
      <c r="E22" s="11">
        <v>5</v>
      </c>
      <c r="F22" s="10">
        <v>566000</v>
      </c>
      <c r="G22" s="12"/>
      <c r="H22" s="13"/>
      <c r="I22" s="14"/>
      <c r="J22" s="13"/>
      <c r="K22" s="15"/>
      <c r="L22" s="16" t="s">
        <v>41</v>
      </c>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82.05" customHeight="1">
      <c r="A23" s="4"/>
      <c r="B23" s="8">
        <v>45015</v>
      </c>
      <c r="C23" s="9" t="s">
        <v>42</v>
      </c>
      <c r="D23" s="10">
        <v>91000</v>
      </c>
      <c r="E23" s="11">
        <v>1</v>
      </c>
      <c r="F23" s="10">
        <v>91000</v>
      </c>
      <c r="G23" s="12"/>
      <c r="H23" s="13"/>
      <c r="I23" s="14"/>
      <c r="J23" s="13"/>
      <c r="K23" s="15"/>
      <c r="L23" s="16" t="s">
        <v>43</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82.05" customHeight="1">
      <c r="A24" s="4"/>
      <c r="B24" s="8">
        <v>45015</v>
      </c>
      <c r="C24" s="9" t="s">
        <v>44</v>
      </c>
      <c r="D24" s="10">
        <v>271000</v>
      </c>
      <c r="E24" s="11">
        <v>2</v>
      </c>
      <c r="F24" s="10">
        <v>542000</v>
      </c>
      <c r="G24" s="12"/>
      <c r="H24" s="13"/>
      <c r="I24" s="14"/>
      <c r="J24" s="13"/>
      <c r="K24" s="15"/>
      <c r="L24" s="16" t="s">
        <v>46</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82.05" customHeight="1">
      <c r="A25" s="4"/>
      <c r="B25" s="8">
        <v>45015</v>
      </c>
      <c r="C25" s="9" t="s">
        <v>45</v>
      </c>
      <c r="D25" s="10">
        <v>12270</v>
      </c>
      <c r="E25" s="11">
        <v>5</v>
      </c>
      <c r="F25" s="10">
        <v>61350</v>
      </c>
      <c r="G25" s="12"/>
      <c r="H25" s="13"/>
      <c r="I25" s="14"/>
      <c r="J25" s="13"/>
      <c r="K25" s="15"/>
      <c r="L25" s="16" t="s">
        <v>47</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29.6" customHeight="1">
      <c r="A26" s="4"/>
      <c r="B26" s="46" t="s">
        <v>12</v>
      </c>
      <c r="C26" s="47"/>
      <c r="D26" s="48" t="s">
        <v>48</v>
      </c>
      <c r="E26" s="49"/>
      <c r="F26" s="49"/>
      <c r="G26" s="49"/>
      <c r="H26" s="49"/>
      <c r="I26" s="49"/>
      <c r="J26" s="49"/>
      <c r="K26" s="49"/>
      <c r="L26" s="50"/>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1:43" ht="1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1:43" ht="1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1:43" ht="1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1:43" ht="1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row>
    <row r="84" spans="1:43" ht="15" customHeight="1">
      <c r="B84"/>
      <c r="D84"/>
      <c r="E84"/>
      <c r="F84"/>
      <c r="G84"/>
      <c r="H84"/>
      <c r="I84"/>
      <c r="J84"/>
    </row>
    <row r="85" spans="1:43" ht="15" customHeight="1">
      <c r="B85"/>
      <c r="D85"/>
      <c r="E85"/>
      <c r="F85"/>
      <c r="G85"/>
      <c r="H85"/>
      <c r="I85"/>
      <c r="J85"/>
    </row>
    <row r="86" spans="1:43" ht="15" customHeight="1">
      <c r="B86"/>
      <c r="D86"/>
      <c r="E86"/>
      <c r="F86"/>
      <c r="G86"/>
      <c r="H86"/>
      <c r="I86"/>
      <c r="J86"/>
    </row>
    <row r="87" spans="1:43" ht="15" customHeight="1">
      <c r="B87"/>
      <c r="D87"/>
      <c r="E87"/>
      <c r="F87"/>
      <c r="G87"/>
      <c r="H87"/>
      <c r="I87"/>
      <c r="J87"/>
    </row>
    <row r="88" spans="1:43" ht="15" customHeight="1">
      <c r="B88"/>
      <c r="D88"/>
      <c r="E88"/>
      <c r="F88"/>
      <c r="G88"/>
      <c r="H88"/>
      <c r="I88"/>
      <c r="J88"/>
    </row>
    <row r="89" spans="1:43" ht="15" customHeight="1">
      <c r="B89"/>
      <c r="D89"/>
      <c r="E89"/>
      <c r="F89"/>
      <c r="G89"/>
      <c r="H89"/>
      <c r="I89"/>
      <c r="J89"/>
    </row>
    <row r="90" spans="1:43" ht="15" customHeight="1">
      <c r="B90"/>
      <c r="D90"/>
      <c r="E90"/>
      <c r="F90"/>
      <c r="G90"/>
      <c r="H90"/>
      <c r="I90"/>
      <c r="J90"/>
    </row>
    <row r="91" spans="1:43" ht="15" customHeight="1">
      <c r="B91"/>
      <c r="D91"/>
      <c r="E91"/>
      <c r="F91"/>
      <c r="G91"/>
      <c r="H91"/>
      <c r="I91"/>
      <c r="J91"/>
    </row>
    <row r="92" spans="1:43" ht="15" customHeight="1">
      <c r="B92"/>
      <c r="D92"/>
      <c r="E92"/>
      <c r="F92"/>
      <c r="G92"/>
      <c r="H92"/>
      <c r="I92"/>
      <c r="J92"/>
    </row>
    <row r="93" spans="1:43" ht="15" customHeight="1">
      <c r="B93"/>
      <c r="D93"/>
      <c r="E93"/>
      <c r="F93"/>
      <c r="G93"/>
      <c r="H93"/>
      <c r="I93"/>
      <c r="J93"/>
    </row>
    <row r="94" spans="1:43" ht="15" customHeight="1">
      <c r="B94"/>
      <c r="D94"/>
      <c r="E94"/>
      <c r="F94"/>
      <c r="G94"/>
      <c r="H94"/>
      <c r="I94"/>
      <c r="J94"/>
    </row>
    <row r="95" spans="1:43" ht="15" customHeight="1">
      <c r="B95"/>
      <c r="D95"/>
      <c r="E95"/>
      <c r="F95"/>
      <c r="G95"/>
      <c r="H95"/>
      <c r="I95"/>
      <c r="J95"/>
    </row>
    <row r="96" spans="1:43" ht="15" customHeight="1">
      <c r="B96"/>
      <c r="D96"/>
      <c r="E96"/>
      <c r="F96"/>
      <c r="G96"/>
      <c r="H96"/>
      <c r="I96"/>
      <c r="J96"/>
    </row>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row r="139" customFormat="1" ht="15" customHeight="1"/>
    <row r="140" customFormat="1" ht="15" customHeight="1"/>
    <row r="141" customFormat="1" ht="15" customHeight="1"/>
    <row r="142" customFormat="1" ht="15" customHeight="1"/>
    <row r="143" customFormat="1" ht="15" customHeight="1"/>
  </sheetData>
  <mergeCells count="5">
    <mergeCell ref="B2:L7"/>
    <mergeCell ref="C8:L8"/>
    <mergeCell ref="B9:L9"/>
    <mergeCell ref="B26:C26"/>
    <mergeCell ref="D26:L26"/>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97BC-3C22-419C-840C-7FEF48C0AEA4}">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31" t="s">
        <v>0</v>
      </c>
      <c r="C2" s="32"/>
      <c r="D2" s="32"/>
      <c r="E2" s="32"/>
      <c r="F2" s="32"/>
      <c r="G2" s="32"/>
      <c r="H2" s="32"/>
      <c r="I2" s="32"/>
      <c r="J2" s="32"/>
      <c r="K2" s="32"/>
      <c r="L2" s="3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34"/>
      <c r="C3" s="35"/>
      <c r="D3" s="35"/>
      <c r="E3" s="35"/>
      <c r="F3" s="35"/>
      <c r="G3" s="35"/>
      <c r="H3" s="35"/>
      <c r="I3" s="35"/>
      <c r="J3" s="35"/>
      <c r="K3" s="35"/>
      <c r="L3" s="36"/>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34"/>
      <c r="C4" s="35"/>
      <c r="D4" s="35"/>
      <c r="E4" s="35"/>
      <c r="F4" s="35"/>
      <c r="G4" s="35"/>
      <c r="H4" s="35"/>
      <c r="I4" s="35"/>
      <c r="J4" s="35"/>
      <c r="K4" s="35"/>
      <c r="L4" s="36"/>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34"/>
      <c r="C5" s="35"/>
      <c r="D5" s="35"/>
      <c r="E5" s="35"/>
      <c r="F5" s="35"/>
      <c r="G5" s="35"/>
      <c r="H5" s="35"/>
      <c r="I5" s="35"/>
      <c r="J5" s="35"/>
      <c r="K5" s="35"/>
      <c r="L5" s="3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34"/>
      <c r="C6" s="35"/>
      <c r="D6" s="35"/>
      <c r="E6" s="35"/>
      <c r="F6" s="35"/>
      <c r="G6" s="35"/>
      <c r="H6" s="35"/>
      <c r="I6" s="35"/>
      <c r="J6" s="35"/>
      <c r="K6" s="35"/>
      <c r="L6" s="3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7"/>
      <c r="C7" s="38"/>
      <c r="D7" s="38"/>
      <c r="E7" s="38"/>
      <c r="F7" s="38"/>
      <c r="G7" s="38"/>
      <c r="H7" s="38"/>
      <c r="I7" s="38"/>
      <c r="J7" s="38"/>
      <c r="K7" s="38"/>
      <c r="L7" s="3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40" t="s">
        <v>23</v>
      </c>
      <c r="D8" s="41"/>
      <c r="E8" s="41"/>
      <c r="F8" s="41"/>
      <c r="G8" s="41"/>
      <c r="H8" s="41"/>
      <c r="I8" s="41"/>
      <c r="J8" s="41"/>
      <c r="K8" s="41"/>
      <c r="L8" s="42"/>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43" t="s">
        <v>21</v>
      </c>
      <c r="C9" s="44"/>
      <c r="D9" s="44"/>
      <c r="E9" s="44"/>
      <c r="F9" s="44"/>
      <c r="G9" s="44"/>
      <c r="H9" s="44"/>
      <c r="I9" s="44"/>
      <c r="J9" s="44"/>
      <c r="K9" s="44"/>
      <c r="L9" s="45"/>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6" t="s">
        <v>12</v>
      </c>
      <c r="C21" s="47"/>
      <c r="D21" s="51"/>
      <c r="E21" s="52"/>
      <c r="F21" s="52"/>
      <c r="G21" s="52"/>
      <c r="H21" s="52"/>
      <c r="I21" s="52"/>
      <c r="J21" s="52"/>
      <c r="K21" s="52"/>
      <c r="L21" s="53"/>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AACE9-5EA6-4C9D-8CD3-C1FE16BAEE41}">
  <dimension ref="A1:AQ154"/>
  <sheetViews>
    <sheetView topLeftCell="A30" zoomScale="39" zoomScaleNormal="39" workbookViewId="0">
      <selection activeCell="C36" sqref="C36"/>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31" t="s">
        <v>0</v>
      </c>
      <c r="C2" s="32"/>
      <c r="D2" s="32"/>
      <c r="E2" s="32"/>
      <c r="F2" s="32"/>
      <c r="G2" s="32"/>
      <c r="H2" s="32"/>
      <c r="I2" s="32"/>
      <c r="J2" s="32"/>
      <c r="K2" s="32"/>
      <c r="L2" s="3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34"/>
      <c r="C3" s="35"/>
      <c r="D3" s="35"/>
      <c r="E3" s="35"/>
      <c r="F3" s="35"/>
      <c r="G3" s="35"/>
      <c r="H3" s="35"/>
      <c r="I3" s="35"/>
      <c r="J3" s="35"/>
      <c r="K3" s="35"/>
      <c r="L3" s="36"/>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34"/>
      <c r="C4" s="35"/>
      <c r="D4" s="35"/>
      <c r="E4" s="35"/>
      <c r="F4" s="35"/>
      <c r="G4" s="35"/>
      <c r="H4" s="35"/>
      <c r="I4" s="35"/>
      <c r="J4" s="35"/>
      <c r="K4" s="35"/>
      <c r="L4" s="36"/>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34"/>
      <c r="C5" s="35"/>
      <c r="D5" s="35"/>
      <c r="E5" s="35"/>
      <c r="F5" s="35"/>
      <c r="G5" s="35"/>
      <c r="H5" s="35"/>
      <c r="I5" s="35"/>
      <c r="J5" s="35"/>
      <c r="K5" s="35"/>
      <c r="L5" s="3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34"/>
      <c r="C6" s="35"/>
      <c r="D6" s="35"/>
      <c r="E6" s="35"/>
      <c r="F6" s="35"/>
      <c r="G6" s="35"/>
      <c r="H6" s="35"/>
      <c r="I6" s="35"/>
      <c r="J6" s="35"/>
      <c r="K6" s="35"/>
      <c r="L6" s="3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7"/>
      <c r="C7" s="38"/>
      <c r="D7" s="38"/>
      <c r="E7" s="38"/>
      <c r="F7" s="38"/>
      <c r="G7" s="38"/>
      <c r="H7" s="38"/>
      <c r="I7" s="38"/>
      <c r="J7" s="38"/>
      <c r="K7" s="38"/>
      <c r="L7" s="3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40" t="s">
        <v>23</v>
      </c>
      <c r="D8" s="41"/>
      <c r="E8" s="41"/>
      <c r="F8" s="41"/>
      <c r="G8" s="41"/>
      <c r="H8" s="41"/>
      <c r="I8" s="41"/>
      <c r="J8" s="41"/>
      <c r="K8" s="41"/>
      <c r="L8" s="42"/>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43" t="s">
        <v>13</v>
      </c>
      <c r="C9" s="44"/>
      <c r="D9" s="44"/>
      <c r="E9" s="44"/>
      <c r="F9" s="44"/>
      <c r="G9" s="44"/>
      <c r="H9" s="44"/>
      <c r="I9" s="44"/>
      <c r="J9" s="44"/>
      <c r="K9" s="44"/>
      <c r="L9" s="45"/>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7.950000000000003"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24" t="s">
        <v>92</v>
      </c>
      <c r="C11" s="22" t="s">
        <v>71</v>
      </c>
      <c r="D11" s="10">
        <f>((12970*10+13595*19+13600*15+13610*1)+(13730*5+13740*3)+(13720*25+13725*20+13715*15)+13825*5+(13710*10+13715*20+10720*50+13722*50+13755*50))/298</f>
        <v>13184.848993288591</v>
      </c>
      <c r="E11" s="11">
        <v>298</v>
      </c>
      <c r="F11" s="10">
        <f t="shared" ref="F11:F18" si="0">D11*E11</f>
        <v>3929085</v>
      </c>
      <c r="G11" s="25" t="s">
        <v>93</v>
      </c>
      <c r="H11" s="13">
        <f>((13635*5+13630*5+13660*2)+(13665*2+13670*2+13655*5+13635*20+13610*10+13730*2)+13780*10+13840*20+(13845*5+13850*20))/110</f>
        <v>13487.954545454546</v>
      </c>
      <c r="I11" s="14">
        <v>110</v>
      </c>
      <c r="J11" s="13">
        <f>H11*I11</f>
        <v>1483675</v>
      </c>
      <c r="K11" s="27"/>
      <c r="L11" s="16" t="s">
        <v>37</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hidden="1" customHeight="1">
      <c r="A12" s="4"/>
      <c r="B12" s="8">
        <v>45002</v>
      </c>
      <c r="C12" s="9" t="s">
        <v>29</v>
      </c>
      <c r="D12" s="10">
        <v>4882.5</v>
      </c>
      <c r="E12" s="11">
        <v>40</v>
      </c>
      <c r="F12" s="10">
        <f t="shared" si="0"/>
        <v>195300</v>
      </c>
      <c r="G12" s="12">
        <v>45029</v>
      </c>
      <c r="H12" s="13">
        <f>(4600*5+4580*8+4585*5+4575*5+4570*5+4585*7)/40</f>
        <v>4009.625</v>
      </c>
      <c r="I12" s="14">
        <v>35</v>
      </c>
      <c r="J12" s="13">
        <f t="shared" ref="J12" si="1">H12*I12</f>
        <v>140336.875</v>
      </c>
      <c r="K12" s="27"/>
      <c r="L12" s="16" t="s">
        <v>38</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v>45002</v>
      </c>
      <c r="C13" s="22" t="s">
        <v>31</v>
      </c>
      <c r="D13" s="10">
        <v>15740</v>
      </c>
      <c r="E13" s="11">
        <v>10</v>
      </c>
      <c r="F13" s="10">
        <f t="shared" si="0"/>
        <v>157400</v>
      </c>
      <c r="G13" s="25" t="s">
        <v>67</v>
      </c>
      <c r="H13" s="13">
        <f>(16260*6+16400*2+16700+16670)/10</f>
        <v>16373</v>
      </c>
      <c r="I13" s="14">
        <v>10</v>
      </c>
      <c r="J13" s="13">
        <f>H13*I13</f>
        <v>163730</v>
      </c>
      <c r="K13" s="29">
        <f>(J13-F13)/F13*100</f>
        <v>4.0216010165184244</v>
      </c>
      <c r="L13" s="16" t="s">
        <v>58</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v>45002</v>
      </c>
      <c r="C14" s="22" t="s">
        <v>33</v>
      </c>
      <c r="D14" s="10">
        <v>7671.8421099999996</v>
      </c>
      <c r="E14" s="11">
        <v>9</v>
      </c>
      <c r="F14" s="10">
        <f t="shared" si="0"/>
        <v>69046.578989999995</v>
      </c>
      <c r="G14" s="12">
        <v>45021</v>
      </c>
      <c r="H14" s="13">
        <f>(8190*8+8280)/9</f>
        <v>8200</v>
      </c>
      <c r="I14" s="14">
        <v>9</v>
      </c>
      <c r="J14" s="13">
        <f t="shared" ref="J14:J33" si="2">H14*I14</f>
        <v>73800</v>
      </c>
      <c r="K14" s="29">
        <f t="shared" ref="K14:K33" si="3">(J14-F14)/F14*100</f>
        <v>6.8843686096141594</v>
      </c>
      <c r="L14" s="16" t="s">
        <v>58</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v>45002</v>
      </c>
      <c r="C15" s="26" t="s">
        <v>72</v>
      </c>
      <c r="D15" s="10">
        <v>13100</v>
      </c>
      <c r="E15" s="11">
        <v>10</v>
      </c>
      <c r="F15" s="10">
        <f t="shared" si="0"/>
        <v>131000</v>
      </c>
      <c r="G15" s="12">
        <v>45028</v>
      </c>
      <c r="H15" s="13">
        <v>13800</v>
      </c>
      <c r="I15" s="14">
        <v>2</v>
      </c>
      <c r="J15" s="13">
        <f t="shared" si="2"/>
        <v>27600</v>
      </c>
      <c r="K15" s="28"/>
      <c r="L15" s="16" t="s">
        <v>37</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24" t="s">
        <v>95</v>
      </c>
      <c r="C16" s="9" t="s">
        <v>24</v>
      </c>
      <c r="D16" s="10">
        <f>(47600*10+46700*5+46650*5+48500*2+49750*5+48700*5)/32</f>
        <v>47875</v>
      </c>
      <c r="E16" s="11">
        <v>32</v>
      </c>
      <c r="F16" s="10">
        <f t="shared" si="0"/>
        <v>1532000</v>
      </c>
      <c r="G16" s="25" t="s">
        <v>96</v>
      </c>
      <c r="H16" s="13">
        <f>(47150*10+48800*5+49450*4+50100*3)/19</f>
        <v>55978.947368421053</v>
      </c>
      <c r="I16" s="14">
        <v>22</v>
      </c>
      <c r="J16" s="13">
        <f t="shared" si="2"/>
        <v>1231536.8421052631</v>
      </c>
      <c r="K16" s="28"/>
      <c r="L16" s="16" t="s">
        <v>66</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24" t="s">
        <v>83</v>
      </c>
      <c r="C17" s="9" t="s">
        <v>25</v>
      </c>
      <c r="D17" s="10">
        <f>((34750*10+34350*5)+(35700*2+35200*15+35250*10+35350*10))/52</f>
        <v>35089.423076923078</v>
      </c>
      <c r="E17" s="11">
        <v>52</v>
      </c>
      <c r="F17" s="10">
        <f t="shared" si="0"/>
        <v>1824650</v>
      </c>
      <c r="G17" s="25" t="s">
        <v>84</v>
      </c>
      <c r="H17" s="13">
        <f>(15050*5+34900*5+35650*5)/15</f>
        <v>28533.333333333332</v>
      </c>
      <c r="I17" s="14">
        <v>15</v>
      </c>
      <c r="J17" s="13">
        <f t="shared" si="2"/>
        <v>428000</v>
      </c>
      <c r="K17" s="28"/>
      <c r="L17" s="16" t="s">
        <v>66</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24" t="s">
        <v>99</v>
      </c>
      <c r="C18" s="9" t="s">
        <v>26</v>
      </c>
      <c r="D18" s="10">
        <f>((40500*10+40550*5)+(41450*24+41410*5+41480*5+41440*5+41500*5+42150*2)+42150*5+41500*5)/71</f>
        <v>41327.464788732395</v>
      </c>
      <c r="E18" s="11">
        <v>71</v>
      </c>
      <c r="F18" s="10">
        <f t="shared" si="0"/>
        <v>2934250</v>
      </c>
      <c r="G18" s="12">
        <v>45035</v>
      </c>
      <c r="H18" s="13">
        <f>((41000*5+40650*5+41450*1+41150*3)+(41900*5+41850*5+41750*20))/44</f>
        <v>41520.454545454544</v>
      </c>
      <c r="I18" s="14">
        <v>44</v>
      </c>
      <c r="J18" s="13">
        <f t="shared" si="2"/>
        <v>1826900</v>
      </c>
      <c r="K18" s="28"/>
      <c r="L18" s="16" t="s">
        <v>66</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24" t="s">
        <v>99</v>
      </c>
      <c r="C19" s="9" t="s">
        <v>27</v>
      </c>
      <c r="D19" s="10">
        <f>(61400*5+56200*2)/7</f>
        <v>59914.285714285717</v>
      </c>
      <c r="E19" s="11">
        <v>7</v>
      </c>
      <c r="F19" s="10">
        <f t="shared" ref="F19:F36" si="4">D19*E19</f>
        <v>419400</v>
      </c>
      <c r="G19" s="25" t="s">
        <v>102</v>
      </c>
      <c r="H19" s="13">
        <f>(60300*2+58100)/3</f>
        <v>59566.666666666664</v>
      </c>
      <c r="I19" s="14">
        <v>3</v>
      </c>
      <c r="J19" s="13">
        <f t="shared" si="2"/>
        <v>178700</v>
      </c>
      <c r="K19" s="28"/>
      <c r="L19" s="16" t="s">
        <v>68</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24" t="s">
        <v>104</v>
      </c>
      <c r="C20" s="9" t="s">
        <v>40</v>
      </c>
      <c r="D20" s="10">
        <f>(113200*5+105100)/6</f>
        <v>111850</v>
      </c>
      <c r="E20" s="11">
        <v>6</v>
      </c>
      <c r="F20" s="10">
        <f t="shared" si="4"/>
        <v>671100</v>
      </c>
      <c r="G20" s="25" t="s">
        <v>73</v>
      </c>
      <c r="H20" s="13">
        <f>(106200*2+105200+108200+105700+105400)/6</f>
        <v>106150</v>
      </c>
      <c r="I20" s="14">
        <v>4</v>
      </c>
      <c r="J20" s="13">
        <f t="shared" si="2"/>
        <v>424600</v>
      </c>
      <c r="K20" s="29"/>
      <c r="L20" s="16" t="s">
        <v>59</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82.05" customHeight="1">
      <c r="A21" s="4"/>
      <c r="B21" s="8">
        <v>45015</v>
      </c>
      <c r="C21" s="9" t="s">
        <v>42</v>
      </c>
      <c r="D21" s="10">
        <f>(91000+69400)/2</f>
        <v>80200</v>
      </c>
      <c r="E21" s="11">
        <v>2</v>
      </c>
      <c r="F21" s="10">
        <f t="shared" si="4"/>
        <v>160400</v>
      </c>
      <c r="G21" s="12"/>
      <c r="H21" s="13"/>
      <c r="I21" s="14"/>
      <c r="J21" s="13">
        <f t="shared" si="2"/>
        <v>0</v>
      </c>
      <c r="K21" s="29"/>
      <c r="L21" s="16" t="s">
        <v>98</v>
      </c>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82.05" customHeight="1">
      <c r="A22" s="4"/>
      <c r="B22" s="24" t="s">
        <v>97</v>
      </c>
      <c r="C22" s="9" t="s">
        <v>44</v>
      </c>
      <c r="D22" s="10">
        <v>271000</v>
      </c>
      <c r="E22" s="11">
        <v>2</v>
      </c>
      <c r="F22" s="10">
        <f t="shared" si="4"/>
        <v>542000</v>
      </c>
      <c r="G22" s="12">
        <v>45019</v>
      </c>
      <c r="H22" s="13">
        <v>268750</v>
      </c>
      <c r="I22" s="14">
        <v>2</v>
      </c>
      <c r="J22" s="13">
        <f t="shared" si="2"/>
        <v>537500</v>
      </c>
      <c r="K22" s="29">
        <f t="shared" si="3"/>
        <v>-0.83025830258302591</v>
      </c>
      <c r="L22" s="16" t="s">
        <v>60</v>
      </c>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82.05" customHeight="1">
      <c r="A23" s="4"/>
      <c r="B23" s="24" t="s">
        <v>100</v>
      </c>
      <c r="C23" s="9" t="s">
        <v>45</v>
      </c>
      <c r="D23" s="10">
        <f>((12270*5+11440*10+11870*10+11904*10)+(11720*10+11780*10+11700*5+11680*10)+10400*20+10410*10)/100</f>
        <v>11358.9</v>
      </c>
      <c r="E23" s="11">
        <v>100</v>
      </c>
      <c r="F23" s="10">
        <f t="shared" si="4"/>
        <v>1135890</v>
      </c>
      <c r="G23" s="12">
        <v>45028</v>
      </c>
      <c r="H23" s="13">
        <f>(12180*5+11970*5+11860*10)/20</f>
        <v>11967.5</v>
      </c>
      <c r="I23" s="14">
        <v>20</v>
      </c>
      <c r="J23" s="13">
        <f t="shared" si="2"/>
        <v>239350</v>
      </c>
      <c r="K23" s="28"/>
      <c r="L23" s="16" t="s">
        <v>47</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82.05" customHeight="1">
      <c r="A24" s="4"/>
      <c r="B24" s="8">
        <v>45019</v>
      </c>
      <c r="C24" s="9" t="s">
        <v>49</v>
      </c>
      <c r="D24" s="10">
        <v>17210</v>
      </c>
      <c r="E24" s="11">
        <v>5</v>
      </c>
      <c r="F24" s="10">
        <f t="shared" si="4"/>
        <v>86050</v>
      </c>
      <c r="G24" s="12">
        <v>45022</v>
      </c>
      <c r="H24" s="13">
        <f>(17840*3+18690*1+18230*1)/5</f>
        <v>18088</v>
      </c>
      <c r="I24" s="14">
        <v>5</v>
      </c>
      <c r="J24" s="13">
        <f t="shared" si="2"/>
        <v>90440</v>
      </c>
      <c r="K24" s="29">
        <f t="shared" si="3"/>
        <v>5.1016850668216147</v>
      </c>
      <c r="L24" s="16" t="s">
        <v>61</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82.05" customHeight="1">
      <c r="A25" s="4"/>
      <c r="B25" s="23" t="s">
        <v>50</v>
      </c>
      <c r="C25" s="9" t="s">
        <v>51</v>
      </c>
      <c r="D25" s="10">
        <v>183500</v>
      </c>
      <c r="E25" s="11">
        <v>2</v>
      </c>
      <c r="F25" s="10">
        <f t="shared" si="4"/>
        <v>367000</v>
      </c>
      <c r="G25" s="12">
        <v>45021</v>
      </c>
      <c r="H25" s="13">
        <v>186700</v>
      </c>
      <c r="I25" s="14">
        <v>2</v>
      </c>
      <c r="J25" s="13">
        <f t="shared" si="2"/>
        <v>373400</v>
      </c>
      <c r="K25" s="29">
        <f t="shared" si="3"/>
        <v>1.7438692098092643</v>
      </c>
      <c r="L25" s="16" t="s">
        <v>62</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82.05" customHeight="1">
      <c r="A26" s="4"/>
      <c r="B26" s="23" t="s">
        <v>52</v>
      </c>
      <c r="C26" s="9" t="s">
        <v>53</v>
      </c>
      <c r="D26" s="10">
        <v>63600</v>
      </c>
      <c r="E26" s="11">
        <v>3</v>
      </c>
      <c r="F26" s="10">
        <f t="shared" si="4"/>
        <v>190800</v>
      </c>
      <c r="G26" s="12">
        <v>45023</v>
      </c>
      <c r="H26" s="13">
        <v>65100</v>
      </c>
      <c r="I26" s="14">
        <v>1</v>
      </c>
      <c r="J26" s="13">
        <f t="shared" si="2"/>
        <v>65100</v>
      </c>
      <c r="K26" s="28"/>
      <c r="L26" s="16" t="s">
        <v>63</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82.05" customHeight="1">
      <c r="A27" s="4"/>
      <c r="B27" s="24" t="s">
        <v>101</v>
      </c>
      <c r="C27" s="9" t="s">
        <v>54</v>
      </c>
      <c r="D27" s="10">
        <f>(85500*3+89800*5+89500*5+89300*5+87100*2)/20</f>
        <v>88685</v>
      </c>
      <c r="E27" s="11">
        <v>20</v>
      </c>
      <c r="F27" s="10">
        <f t="shared" si="4"/>
        <v>1773700</v>
      </c>
      <c r="G27" s="25" t="s">
        <v>74</v>
      </c>
      <c r="H27" s="13">
        <f>(88700+90700+91100)/3</f>
        <v>90166.666666666672</v>
      </c>
      <c r="I27" s="14">
        <v>3</v>
      </c>
      <c r="J27" s="13">
        <f t="shared" si="2"/>
        <v>270500</v>
      </c>
      <c r="K27" s="28"/>
      <c r="L27" s="16" t="s">
        <v>75</v>
      </c>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82.05" customHeight="1">
      <c r="A28" s="4"/>
      <c r="B28" s="24" t="s">
        <v>82</v>
      </c>
      <c r="C28" s="9" t="s">
        <v>56</v>
      </c>
      <c r="D28" s="10">
        <f>(((11080*5+11560*2+11670*2)+(11500*5+11490*5+11520*10+11530*5+11550*10+11560*15+11570*5+11590*5)+(11660*5+11664*5+11650*10)))/(9+60+20)</f>
        <v>11544.719101123595</v>
      </c>
      <c r="E28" s="11">
        <v>89</v>
      </c>
      <c r="F28" s="10">
        <f t="shared" si="4"/>
        <v>1027480</v>
      </c>
      <c r="G28" s="25" t="s">
        <v>94</v>
      </c>
      <c r="H28" s="13">
        <f>((11260*3+11710*1)+(11900*10+11870*15+11590*20))/49</f>
        <v>11721.224489795919</v>
      </c>
      <c r="I28" s="14">
        <v>49</v>
      </c>
      <c r="J28" s="13">
        <f t="shared" si="2"/>
        <v>574340</v>
      </c>
      <c r="K28" s="28"/>
      <c r="L28" s="16" t="s">
        <v>66</v>
      </c>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82.05" customHeight="1">
      <c r="A29" s="4"/>
      <c r="B29" s="23" t="s">
        <v>55</v>
      </c>
      <c r="C29" s="22" t="s">
        <v>77</v>
      </c>
      <c r="D29" s="10">
        <v>25620</v>
      </c>
      <c r="E29" s="11">
        <v>3</v>
      </c>
      <c r="F29" s="10">
        <f t="shared" ref="F29" si="5">D29*E29</f>
        <v>76860</v>
      </c>
      <c r="G29" s="12">
        <v>45030</v>
      </c>
      <c r="H29" s="13">
        <f>(26240*2+26750)/3</f>
        <v>26410</v>
      </c>
      <c r="I29" s="14">
        <v>3</v>
      </c>
      <c r="J29" s="13">
        <f t="shared" si="2"/>
        <v>79230</v>
      </c>
      <c r="K29" s="29">
        <f t="shared" si="3"/>
        <v>3.0835284933645588</v>
      </c>
      <c r="L29" s="16" t="s">
        <v>38</v>
      </c>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82.05" customHeight="1">
      <c r="A30" s="4"/>
      <c r="B30" s="23" t="s">
        <v>65</v>
      </c>
      <c r="C30" s="9" t="s">
        <v>57</v>
      </c>
      <c r="D30" s="10">
        <v>161200</v>
      </c>
      <c r="E30" s="11">
        <v>2</v>
      </c>
      <c r="F30" s="10">
        <f t="shared" si="4"/>
        <v>322400</v>
      </c>
      <c r="G30" s="12">
        <v>45027</v>
      </c>
      <c r="H30" s="13">
        <v>159800</v>
      </c>
      <c r="I30" s="14">
        <v>2</v>
      </c>
      <c r="J30" s="13">
        <f t="shared" si="2"/>
        <v>319600</v>
      </c>
      <c r="K30" s="29">
        <f t="shared" si="3"/>
        <v>-0.86848635235732019</v>
      </c>
      <c r="L30" s="16" t="s">
        <v>64</v>
      </c>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82.05" customHeight="1">
      <c r="A31" s="4"/>
      <c r="B31" s="23" t="s">
        <v>69</v>
      </c>
      <c r="C31" s="9" t="s">
        <v>70</v>
      </c>
      <c r="D31" s="10">
        <v>232000</v>
      </c>
      <c r="E31" s="11">
        <v>2</v>
      </c>
      <c r="F31" s="10">
        <f t="shared" si="4"/>
        <v>464000</v>
      </c>
      <c r="G31" s="12">
        <v>45028</v>
      </c>
      <c r="H31" s="13">
        <v>237000</v>
      </c>
      <c r="I31" s="14">
        <v>1</v>
      </c>
      <c r="J31" s="13">
        <f t="shared" si="2"/>
        <v>237000</v>
      </c>
      <c r="K31" s="29"/>
      <c r="L31" s="16" t="s">
        <v>80</v>
      </c>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82.05" customHeight="1">
      <c r="A32" s="4"/>
      <c r="B32" s="24" t="s">
        <v>103</v>
      </c>
      <c r="C32" s="22" t="s">
        <v>76</v>
      </c>
      <c r="D32" s="10">
        <f>(21835*5+22305*3+23182*3+23155*2)/13</f>
        <v>22457.384615384617</v>
      </c>
      <c r="E32" s="11">
        <v>13</v>
      </c>
      <c r="F32" s="10">
        <f t="shared" si="4"/>
        <v>291946</v>
      </c>
      <c r="G32" s="25" t="s">
        <v>85</v>
      </c>
      <c r="H32" s="13">
        <f>(22440*2+23150*3+23610*2)/7</f>
        <v>23078.571428571428</v>
      </c>
      <c r="I32" s="14">
        <v>7</v>
      </c>
      <c r="J32" s="13">
        <f t="shared" si="2"/>
        <v>161550</v>
      </c>
      <c r="K32" s="29"/>
      <c r="L32" s="16" t="s">
        <v>81</v>
      </c>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82.05" customHeight="1">
      <c r="A33" s="4"/>
      <c r="B33" s="23" t="s">
        <v>78</v>
      </c>
      <c r="C33" s="22" t="s">
        <v>79</v>
      </c>
      <c r="D33" s="10">
        <v>280500</v>
      </c>
      <c r="E33" s="11">
        <v>1</v>
      </c>
      <c r="F33" s="10">
        <f t="shared" si="4"/>
        <v>280500</v>
      </c>
      <c r="G33" s="12">
        <v>45033</v>
      </c>
      <c r="H33" s="13">
        <v>285000</v>
      </c>
      <c r="I33" s="14">
        <v>1</v>
      </c>
      <c r="J33" s="13">
        <f t="shared" si="2"/>
        <v>285000</v>
      </c>
      <c r="K33" s="29">
        <f t="shared" si="3"/>
        <v>1.6042780748663104</v>
      </c>
      <c r="L33" s="16" t="s">
        <v>75</v>
      </c>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82.05" customHeight="1">
      <c r="A34" s="4"/>
      <c r="B34" s="23" t="s">
        <v>86</v>
      </c>
      <c r="C34" s="22" t="s">
        <v>88</v>
      </c>
      <c r="D34" s="10">
        <v>6505</v>
      </c>
      <c r="E34" s="11">
        <v>10</v>
      </c>
      <c r="F34" s="10">
        <f t="shared" si="4"/>
        <v>65050</v>
      </c>
      <c r="G34" s="12"/>
      <c r="H34" s="13"/>
      <c r="I34" s="14"/>
      <c r="J34" s="13"/>
      <c r="K34" s="29"/>
      <c r="L34" s="16" t="s">
        <v>91</v>
      </c>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82.05" customHeight="1">
      <c r="A35" s="4"/>
      <c r="B35" s="23" t="s">
        <v>87</v>
      </c>
      <c r="C35" s="22" t="s">
        <v>89</v>
      </c>
      <c r="D35" s="10">
        <v>2455</v>
      </c>
      <c r="E35" s="11">
        <v>5</v>
      </c>
      <c r="F35" s="10">
        <f t="shared" ref="F35" si="6">D35*E35</f>
        <v>12275</v>
      </c>
      <c r="G35" s="12"/>
      <c r="H35" s="13"/>
      <c r="I35" s="14"/>
      <c r="J35" s="13"/>
      <c r="K35" s="15"/>
      <c r="L35" s="16" t="s">
        <v>90</v>
      </c>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82.05" customHeight="1">
      <c r="A36" s="4"/>
      <c r="B36" s="23" t="s">
        <v>105</v>
      </c>
      <c r="C36" s="22" t="s">
        <v>106</v>
      </c>
      <c r="D36" s="10">
        <f>(11880+11890)/2</f>
        <v>11885</v>
      </c>
      <c r="E36" s="11">
        <v>2</v>
      </c>
      <c r="F36" s="10">
        <f t="shared" si="4"/>
        <v>23770</v>
      </c>
      <c r="G36" s="12"/>
      <c r="H36" s="13"/>
      <c r="I36" s="14"/>
      <c r="J36" s="13"/>
      <c r="K36" s="15"/>
      <c r="L36" s="16" t="s">
        <v>81</v>
      </c>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29.6" customHeight="1">
      <c r="A37" s="4"/>
      <c r="B37" s="46" t="s">
        <v>12</v>
      </c>
      <c r="C37" s="47"/>
      <c r="D37" s="48" t="s">
        <v>107</v>
      </c>
      <c r="E37" s="49"/>
      <c r="F37" s="49"/>
      <c r="G37" s="49"/>
      <c r="H37" s="49"/>
      <c r="I37" s="49"/>
      <c r="J37" s="49"/>
      <c r="K37" s="49"/>
      <c r="L37" s="50"/>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1:43" ht="1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1:43" ht="1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1:43" ht="1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1:43" ht="1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row>
    <row r="84" spans="1:43" ht="1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row>
    <row r="85" spans="1:43" ht="1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1:43" ht="1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row>
    <row r="87" spans="1:43" ht="1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row>
    <row r="88" spans="1:43" ht="1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row>
    <row r="89" spans="1:43" ht="1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row>
    <row r="90" spans="1:43" ht="1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row>
    <row r="91" spans="1:43" ht="1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row>
    <row r="92" spans="1:43" ht="1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row>
    <row r="93" spans="1:43" ht="1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row>
    <row r="94" spans="1:43" ht="1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row>
    <row r="95" spans="1:43" ht="15" customHeight="1">
      <c r="B95"/>
      <c r="D95"/>
      <c r="E95"/>
      <c r="F95"/>
      <c r="G95"/>
      <c r="H95"/>
      <c r="I95"/>
      <c r="J95"/>
    </row>
    <row r="96" spans="1:43" ht="15" customHeight="1">
      <c r="B96"/>
      <c r="D96"/>
      <c r="E96"/>
      <c r="F96"/>
      <c r="G96"/>
      <c r="H96"/>
      <c r="I96"/>
      <c r="J96"/>
    </row>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row r="139" customFormat="1" ht="15" customHeight="1"/>
    <row r="140" customFormat="1" ht="15" customHeight="1"/>
    <row r="141" customFormat="1" ht="15" customHeight="1"/>
    <row r="142" customFormat="1" ht="15" customHeight="1"/>
    <row r="143" customFormat="1" ht="15" customHeight="1"/>
    <row r="144" customFormat="1" ht="15" customHeight="1"/>
    <row r="145" customFormat="1" ht="15" customHeight="1"/>
    <row r="146" customFormat="1" ht="15" customHeight="1"/>
    <row r="147" customFormat="1" ht="15" customHeight="1"/>
    <row r="148" customFormat="1" ht="15" customHeight="1"/>
    <row r="149" customFormat="1" ht="15" customHeight="1"/>
    <row r="150" customFormat="1" ht="15" customHeight="1"/>
    <row r="151" customFormat="1" ht="15" customHeight="1"/>
    <row r="152" customFormat="1" ht="15" customHeight="1"/>
    <row r="153" customFormat="1" ht="15" customHeight="1"/>
    <row r="154" customFormat="1" ht="15" customHeight="1"/>
  </sheetData>
  <mergeCells count="5">
    <mergeCell ref="B2:L7"/>
    <mergeCell ref="C8:L8"/>
    <mergeCell ref="B9:L9"/>
    <mergeCell ref="B37:C37"/>
    <mergeCell ref="D37:L37"/>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381C5-E216-45D1-9AD2-305AB3D7D323}">
  <sheetPr>
    <pageSetUpPr fitToPage="1"/>
  </sheetPr>
  <dimension ref="A1:AQ148"/>
  <sheetViews>
    <sheetView showGridLines="0" tabSelected="1" zoomScale="33" zoomScaleNormal="65" zoomScaleSheetLayoutView="35" workbookViewId="0">
      <selection activeCell="L30" sqref="L30"/>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31" t="s">
        <v>0</v>
      </c>
      <c r="C2" s="32"/>
      <c r="D2" s="32"/>
      <c r="E2" s="32"/>
      <c r="F2" s="32"/>
      <c r="G2" s="32"/>
      <c r="H2" s="32"/>
      <c r="I2" s="32"/>
      <c r="J2" s="32"/>
      <c r="K2" s="32"/>
      <c r="L2" s="3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34"/>
      <c r="C3" s="35"/>
      <c r="D3" s="35"/>
      <c r="E3" s="35"/>
      <c r="F3" s="35"/>
      <c r="G3" s="35"/>
      <c r="H3" s="35"/>
      <c r="I3" s="35"/>
      <c r="J3" s="35"/>
      <c r="K3" s="35"/>
      <c r="L3" s="36"/>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34"/>
      <c r="C4" s="35"/>
      <c r="D4" s="35"/>
      <c r="E4" s="35"/>
      <c r="F4" s="35"/>
      <c r="G4" s="35"/>
      <c r="H4" s="35"/>
      <c r="I4" s="35"/>
      <c r="J4" s="35"/>
      <c r="K4" s="35"/>
      <c r="L4" s="36"/>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34"/>
      <c r="C5" s="35"/>
      <c r="D5" s="35"/>
      <c r="E5" s="35"/>
      <c r="F5" s="35"/>
      <c r="G5" s="35"/>
      <c r="H5" s="35"/>
      <c r="I5" s="35"/>
      <c r="J5" s="35"/>
      <c r="K5" s="35"/>
      <c r="L5" s="3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34"/>
      <c r="C6" s="35"/>
      <c r="D6" s="35"/>
      <c r="E6" s="35"/>
      <c r="F6" s="35"/>
      <c r="G6" s="35"/>
      <c r="H6" s="35"/>
      <c r="I6" s="35"/>
      <c r="J6" s="35"/>
      <c r="K6" s="35"/>
      <c r="L6" s="3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7"/>
      <c r="C7" s="38"/>
      <c r="D7" s="38"/>
      <c r="E7" s="38"/>
      <c r="F7" s="38"/>
      <c r="G7" s="38"/>
      <c r="H7" s="38"/>
      <c r="I7" s="38"/>
      <c r="J7" s="38"/>
      <c r="K7" s="38"/>
      <c r="L7" s="3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40" t="s">
        <v>23</v>
      </c>
      <c r="D8" s="41"/>
      <c r="E8" s="41"/>
      <c r="F8" s="41"/>
      <c r="G8" s="41"/>
      <c r="H8" s="41"/>
      <c r="I8" s="41"/>
      <c r="J8" s="41"/>
      <c r="K8" s="41"/>
      <c r="L8" s="42"/>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43" t="s">
        <v>14</v>
      </c>
      <c r="C9" s="44"/>
      <c r="D9" s="44"/>
      <c r="E9" s="44"/>
      <c r="F9" s="44"/>
      <c r="G9" s="44"/>
      <c r="H9" s="44"/>
      <c r="I9" s="44"/>
      <c r="J9" s="44"/>
      <c r="K9" s="44"/>
      <c r="L9" s="45"/>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24" t="s">
        <v>92</v>
      </c>
      <c r="C11" s="22" t="s">
        <v>71</v>
      </c>
      <c r="D11" s="10">
        <f>((12970*10+13595*19+13600*15+13610*1)+(13730*5+13740*3)+(13720*25+13725*20+13715*15)+13825*5+(13710*10+13715*20+10720*50+13722*50+13755*50))/298</f>
        <v>13184.848993288591</v>
      </c>
      <c r="E11" s="11">
        <v>298</v>
      </c>
      <c r="F11" s="10">
        <f t="shared" ref="F11:F27" si="0">D11*E11</f>
        <v>3929085</v>
      </c>
      <c r="G11" s="25" t="s">
        <v>93</v>
      </c>
      <c r="H11" s="13">
        <f>((13635*5+13630*5+13660*2)+(13665*2+13670*2+13655*5+13635*20+13610*10+13730*2)+13780*10+13840*20+(13845*5+13850*20))/110</f>
        <v>13487.954545454546</v>
      </c>
      <c r="I11" s="14">
        <v>110</v>
      </c>
      <c r="J11" s="13">
        <f>H11*I11</f>
        <v>1483675</v>
      </c>
      <c r="K11" s="27"/>
      <c r="L11" s="16" t="s">
        <v>37</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v>45002</v>
      </c>
      <c r="C12" s="22" t="s">
        <v>31</v>
      </c>
      <c r="D12" s="10">
        <v>15740</v>
      </c>
      <c r="E12" s="11">
        <v>10</v>
      </c>
      <c r="F12" s="10">
        <f t="shared" si="0"/>
        <v>157400</v>
      </c>
      <c r="G12" s="25" t="s">
        <v>67</v>
      </c>
      <c r="H12" s="13">
        <f>(16260*6+16400*2+16700+16670)/10</f>
        <v>16373</v>
      </c>
      <c r="I12" s="14">
        <v>10</v>
      </c>
      <c r="J12" s="13">
        <f>H12*I12</f>
        <v>163730</v>
      </c>
      <c r="K12" s="29">
        <f>(J12-F12)/F12*100</f>
        <v>4.0216010165184244</v>
      </c>
      <c r="L12" s="16" t="s">
        <v>58</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v>45002</v>
      </c>
      <c r="C13" s="22" t="s">
        <v>33</v>
      </c>
      <c r="D13" s="10">
        <v>7671.8421099999996</v>
      </c>
      <c r="E13" s="11">
        <v>9</v>
      </c>
      <c r="F13" s="10">
        <f t="shared" si="0"/>
        <v>69046.578989999995</v>
      </c>
      <c r="G13" s="12">
        <v>45021</v>
      </c>
      <c r="H13" s="13">
        <f>(8190*8+8280)/9</f>
        <v>8200</v>
      </c>
      <c r="I13" s="14">
        <v>9</v>
      </c>
      <c r="J13" s="13">
        <f t="shared" ref="J13:J24" si="1">H13*I13</f>
        <v>73800</v>
      </c>
      <c r="K13" s="29">
        <f t="shared" ref="K13" si="2">(J13-F13)/F13*100</f>
        <v>6.8843686096141594</v>
      </c>
      <c r="L13" s="16" t="s">
        <v>58</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v>45002</v>
      </c>
      <c r="C14" s="26" t="s">
        <v>72</v>
      </c>
      <c r="D14" s="10">
        <v>13100</v>
      </c>
      <c r="E14" s="11">
        <v>10</v>
      </c>
      <c r="F14" s="10">
        <f t="shared" si="0"/>
        <v>131000</v>
      </c>
      <c r="G14" s="12">
        <v>45028</v>
      </c>
      <c r="H14" s="13">
        <v>13800</v>
      </c>
      <c r="I14" s="14">
        <v>2</v>
      </c>
      <c r="J14" s="13">
        <f t="shared" si="1"/>
        <v>27600</v>
      </c>
      <c r="K14" s="28"/>
      <c r="L14" s="16" t="s">
        <v>37</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24" t="s">
        <v>95</v>
      </c>
      <c r="C15" s="9" t="s">
        <v>24</v>
      </c>
      <c r="D15" s="10">
        <f>(47600*10+46700*5+46650*5+48500*2+49750*5+48700*5)/32</f>
        <v>47875</v>
      </c>
      <c r="E15" s="11">
        <v>32</v>
      </c>
      <c r="F15" s="10">
        <f t="shared" si="0"/>
        <v>1532000</v>
      </c>
      <c r="G15" s="25" t="s">
        <v>96</v>
      </c>
      <c r="H15" s="13">
        <f>(47150*10+48800*5+49450*4+50100*3)/19</f>
        <v>55978.947368421053</v>
      </c>
      <c r="I15" s="14">
        <v>22</v>
      </c>
      <c r="J15" s="13">
        <f t="shared" si="1"/>
        <v>1231536.8421052631</v>
      </c>
      <c r="K15" s="28"/>
      <c r="L15" s="16" t="s">
        <v>66</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24" t="s">
        <v>83</v>
      </c>
      <c r="C16" s="9" t="s">
        <v>25</v>
      </c>
      <c r="D16" s="10">
        <f>((34750*10+34350*5)+(35700*2+35200*15+35250*10+35350*10))/52</f>
        <v>35089.423076923078</v>
      </c>
      <c r="E16" s="11">
        <v>52</v>
      </c>
      <c r="F16" s="10">
        <f t="shared" si="0"/>
        <v>1824650</v>
      </c>
      <c r="G16" s="25" t="s">
        <v>84</v>
      </c>
      <c r="H16" s="13">
        <f>(15050*5+34900*5+35650*5)/15</f>
        <v>28533.333333333332</v>
      </c>
      <c r="I16" s="14">
        <v>15</v>
      </c>
      <c r="J16" s="13">
        <f t="shared" si="1"/>
        <v>428000</v>
      </c>
      <c r="K16" s="28"/>
      <c r="L16" s="16" t="s">
        <v>66</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24" t="s">
        <v>99</v>
      </c>
      <c r="C17" s="9" t="s">
        <v>26</v>
      </c>
      <c r="D17" s="10">
        <f>((40500*10+40550*5)+(41450*24+41410*5+41480*5+41440*5+41500*5+42150*2)+42150*5+41500*5)/71</f>
        <v>41327.464788732395</v>
      </c>
      <c r="E17" s="11">
        <v>71</v>
      </c>
      <c r="F17" s="10">
        <f t="shared" si="0"/>
        <v>2934250</v>
      </c>
      <c r="G17" s="12">
        <v>45035</v>
      </c>
      <c r="H17" s="13">
        <f>((41000*5+40650*5+41450*1+41150*3)+(41900*5+41850*5+41750*20))/44</f>
        <v>41520.454545454544</v>
      </c>
      <c r="I17" s="14">
        <v>44</v>
      </c>
      <c r="J17" s="13">
        <f t="shared" si="1"/>
        <v>1826900</v>
      </c>
      <c r="K17" s="28"/>
      <c r="L17" s="16" t="s">
        <v>66</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24" t="s">
        <v>99</v>
      </c>
      <c r="C18" s="9" t="s">
        <v>27</v>
      </c>
      <c r="D18" s="10">
        <f>(61400*5+56200*2)/7</f>
        <v>59914.285714285717</v>
      </c>
      <c r="E18" s="11">
        <v>7</v>
      </c>
      <c r="F18" s="10">
        <f t="shared" si="0"/>
        <v>419400</v>
      </c>
      <c r="G18" s="25" t="s">
        <v>102</v>
      </c>
      <c r="H18" s="13">
        <f>(60300*2+58100)/3</f>
        <v>59566.666666666664</v>
      </c>
      <c r="I18" s="14">
        <v>3</v>
      </c>
      <c r="J18" s="13">
        <f t="shared" si="1"/>
        <v>178700</v>
      </c>
      <c r="K18" s="28"/>
      <c r="L18" s="16" t="s">
        <v>68</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hidden="1" customHeight="1">
      <c r="A19" s="4"/>
      <c r="B19" s="24" t="s">
        <v>100</v>
      </c>
      <c r="C19" s="9" t="s">
        <v>45</v>
      </c>
      <c r="D19" s="10">
        <f>((12270*5+11440*10+11870*10+11904*10)+(11720*10+11780*10+11700*5+11680*10)+10400*20+10410*10)/100</f>
        <v>11358.9</v>
      </c>
      <c r="E19" s="11">
        <v>100</v>
      </c>
      <c r="F19" s="10">
        <f t="shared" si="0"/>
        <v>1135890</v>
      </c>
      <c r="G19" s="12">
        <v>45028</v>
      </c>
      <c r="H19" s="13">
        <f>(12180*5+11970*5+11860*10)/20</f>
        <v>11967.5</v>
      </c>
      <c r="I19" s="14">
        <v>20</v>
      </c>
      <c r="J19" s="13">
        <f t="shared" si="1"/>
        <v>239350</v>
      </c>
      <c r="K19" s="28"/>
      <c r="L19" s="16" t="s">
        <v>47</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hidden="1" customHeight="1">
      <c r="A20" s="4"/>
      <c r="B20" s="23" t="s">
        <v>52</v>
      </c>
      <c r="C20" s="9" t="s">
        <v>53</v>
      </c>
      <c r="D20" s="10">
        <v>63600</v>
      </c>
      <c r="E20" s="11">
        <v>3</v>
      </c>
      <c r="F20" s="10">
        <f t="shared" si="0"/>
        <v>190800</v>
      </c>
      <c r="G20" s="12">
        <v>45023</v>
      </c>
      <c r="H20" s="13">
        <v>65100</v>
      </c>
      <c r="I20" s="14">
        <v>1</v>
      </c>
      <c r="J20" s="13">
        <f t="shared" si="1"/>
        <v>65100</v>
      </c>
      <c r="K20" s="28"/>
      <c r="L20" s="16" t="s">
        <v>63</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82.05" hidden="1" customHeight="1">
      <c r="A21" s="4"/>
      <c r="B21" s="24" t="s">
        <v>101</v>
      </c>
      <c r="C21" s="9" t="s">
        <v>54</v>
      </c>
      <c r="D21" s="10">
        <f>(85500*3+89800*5+89500*5+89300*5+87100*2)/20</f>
        <v>88685</v>
      </c>
      <c r="E21" s="11">
        <v>20</v>
      </c>
      <c r="F21" s="10">
        <f t="shared" si="0"/>
        <v>1773700</v>
      </c>
      <c r="G21" s="25" t="s">
        <v>74</v>
      </c>
      <c r="H21" s="13">
        <f>(88700+90700+91100)/3</f>
        <v>90166.666666666672</v>
      </c>
      <c r="I21" s="14">
        <v>3</v>
      </c>
      <c r="J21" s="13">
        <f t="shared" si="1"/>
        <v>270500</v>
      </c>
      <c r="K21" s="28"/>
      <c r="L21" s="16" t="s">
        <v>75</v>
      </c>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82.05" customHeight="1">
      <c r="A22" s="4"/>
      <c r="B22" s="24" t="s">
        <v>82</v>
      </c>
      <c r="C22" s="9" t="s">
        <v>56</v>
      </c>
      <c r="D22" s="10">
        <f>(((11080*5+11560*2+11670*2)+(11500*5+11490*5+11520*10+11530*5+11550*10+11560*15+11570*5+11590*5)+(11660*5+11664*5+11650*10)))/(9+60+20)</f>
        <v>11544.719101123595</v>
      </c>
      <c r="E22" s="11">
        <v>89</v>
      </c>
      <c r="F22" s="10">
        <f t="shared" si="0"/>
        <v>1027480</v>
      </c>
      <c r="G22" s="25" t="s">
        <v>94</v>
      </c>
      <c r="H22" s="13">
        <f>((11260*3+11710*1)+(11900*10+11870*15+11590*20))/49</f>
        <v>11721.224489795919</v>
      </c>
      <c r="I22" s="14">
        <v>49</v>
      </c>
      <c r="J22" s="13">
        <f t="shared" si="1"/>
        <v>574340</v>
      </c>
      <c r="K22" s="28"/>
      <c r="L22" s="16" t="s">
        <v>66</v>
      </c>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82.05" hidden="1" customHeight="1">
      <c r="A23" s="4"/>
      <c r="B23" s="23" t="s">
        <v>69</v>
      </c>
      <c r="C23" s="9" t="s">
        <v>70</v>
      </c>
      <c r="D23" s="10">
        <v>232000</v>
      </c>
      <c r="E23" s="11">
        <v>2</v>
      </c>
      <c r="F23" s="10">
        <f t="shared" si="0"/>
        <v>464000</v>
      </c>
      <c r="G23" s="12">
        <v>45028</v>
      </c>
      <c r="H23" s="13">
        <v>237000</v>
      </c>
      <c r="I23" s="14">
        <v>1</v>
      </c>
      <c r="J23" s="13">
        <f t="shared" si="1"/>
        <v>237000</v>
      </c>
      <c r="K23" s="29"/>
      <c r="L23" s="16" t="s">
        <v>80</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82.05" customHeight="1">
      <c r="A24" s="4"/>
      <c r="B24" s="24" t="s">
        <v>103</v>
      </c>
      <c r="C24" s="22" t="s">
        <v>76</v>
      </c>
      <c r="D24" s="10">
        <f>(21835*5+22305*3+23182*3+23155*2)/13</f>
        <v>22457.384615384617</v>
      </c>
      <c r="E24" s="11">
        <v>13</v>
      </c>
      <c r="F24" s="10">
        <f t="shared" si="0"/>
        <v>291946</v>
      </c>
      <c r="G24" s="25" t="s">
        <v>85</v>
      </c>
      <c r="H24" s="13">
        <f>(22440*2+23150*3+23610*2)/7</f>
        <v>23078.571428571428</v>
      </c>
      <c r="I24" s="14">
        <v>7</v>
      </c>
      <c r="J24" s="13">
        <f t="shared" si="1"/>
        <v>161550</v>
      </c>
      <c r="K24" s="29"/>
      <c r="L24" s="16" t="s">
        <v>81</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82.05" customHeight="1">
      <c r="A25" s="4"/>
      <c r="B25" s="23" t="s">
        <v>86</v>
      </c>
      <c r="C25" s="22" t="s">
        <v>88</v>
      </c>
      <c r="D25" s="10">
        <v>6505</v>
      </c>
      <c r="E25" s="11">
        <v>10</v>
      </c>
      <c r="F25" s="10">
        <f t="shared" si="0"/>
        <v>65050</v>
      </c>
      <c r="G25" s="12"/>
      <c r="H25" s="13"/>
      <c r="I25" s="14"/>
      <c r="J25" s="13"/>
      <c r="K25" s="29"/>
      <c r="L25" s="16" t="s">
        <v>91</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82.05" customHeight="1">
      <c r="A26" s="4"/>
      <c r="B26" s="23" t="s">
        <v>87</v>
      </c>
      <c r="C26" s="22" t="s">
        <v>89</v>
      </c>
      <c r="D26" s="10">
        <v>2455</v>
      </c>
      <c r="E26" s="11">
        <v>5</v>
      </c>
      <c r="F26" s="10">
        <f t="shared" si="0"/>
        <v>12275</v>
      </c>
      <c r="G26" s="12"/>
      <c r="H26" s="13"/>
      <c r="I26" s="14"/>
      <c r="J26" s="13"/>
      <c r="K26" s="15"/>
      <c r="L26" s="16" t="s">
        <v>90</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82.05" customHeight="1">
      <c r="A27" s="4"/>
      <c r="B27" s="23" t="s">
        <v>108</v>
      </c>
      <c r="C27" s="22" t="s">
        <v>106</v>
      </c>
      <c r="D27" s="10">
        <f>(11880+11890)/2</f>
        <v>11885</v>
      </c>
      <c r="E27" s="11">
        <v>2</v>
      </c>
      <c r="F27" s="10">
        <f t="shared" si="0"/>
        <v>23770</v>
      </c>
      <c r="G27" s="12"/>
      <c r="H27" s="13"/>
      <c r="I27" s="14"/>
      <c r="J27" s="13"/>
      <c r="K27" s="15"/>
      <c r="L27" s="16" t="s">
        <v>81</v>
      </c>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82.05" customHeight="1">
      <c r="A28" s="4"/>
      <c r="B28" s="8" t="s">
        <v>112</v>
      </c>
      <c r="C28" s="9" t="s">
        <v>110</v>
      </c>
      <c r="D28" s="10">
        <v>26600</v>
      </c>
      <c r="E28" s="11">
        <v>10</v>
      </c>
      <c r="F28" s="10">
        <f>D28*E28</f>
        <v>266000</v>
      </c>
      <c r="G28" s="12"/>
      <c r="H28" s="13"/>
      <c r="I28" s="14"/>
      <c r="J28" s="13"/>
      <c r="K28" s="15"/>
      <c r="L28" s="16"/>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82.05" customHeight="1">
      <c r="A29" s="4"/>
      <c r="B29" s="8" t="s">
        <v>113</v>
      </c>
      <c r="C29" s="9" t="s">
        <v>111</v>
      </c>
      <c r="D29" s="10">
        <v>25150</v>
      </c>
      <c r="E29" s="11">
        <v>40</v>
      </c>
      <c r="F29" s="10">
        <f>D29*E29</f>
        <v>1006000</v>
      </c>
      <c r="G29" s="12" t="s">
        <v>114</v>
      </c>
      <c r="H29" s="13">
        <v>26700</v>
      </c>
      <c r="I29" s="14">
        <v>20</v>
      </c>
      <c r="J29" s="13">
        <f>H29*I29</f>
        <v>534000</v>
      </c>
      <c r="K29" s="15"/>
      <c r="L29" s="30"/>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82.05" customHeight="1">
      <c r="A30" s="4"/>
      <c r="B30" s="8"/>
      <c r="C30" s="9"/>
      <c r="D30" s="10"/>
      <c r="E30" s="11"/>
      <c r="F30" s="10"/>
      <c r="G30" s="12"/>
      <c r="H30" s="13"/>
      <c r="I30" s="14"/>
      <c r="J30" s="13"/>
      <c r="K30" s="15"/>
      <c r="L30" s="16"/>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29.6" customHeight="1">
      <c r="A31" s="4"/>
      <c r="B31" s="46" t="s">
        <v>12</v>
      </c>
      <c r="C31" s="47"/>
      <c r="D31" s="48" t="s">
        <v>109</v>
      </c>
      <c r="E31" s="49"/>
      <c r="F31" s="49"/>
      <c r="G31" s="49"/>
      <c r="H31" s="49"/>
      <c r="I31" s="49"/>
      <c r="J31" s="49"/>
      <c r="K31" s="49"/>
      <c r="L31" s="50"/>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row>
    <row r="80" spans="1:43" ht="1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row>
    <row r="81" spans="1:43" ht="1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row>
    <row r="82" spans="1:43" ht="1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row>
    <row r="83" spans="1:43" ht="1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row>
    <row r="84" spans="1:43" ht="1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row>
    <row r="85" spans="1:43" ht="1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row>
    <row r="86" spans="1:43" ht="1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row>
    <row r="87" spans="1:43" ht="1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row>
    <row r="88" spans="1:43" ht="1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row>
    <row r="89" spans="1:43" ht="15" customHeight="1">
      <c r="B89"/>
      <c r="D89"/>
      <c r="E89"/>
      <c r="F89"/>
      <c r="G89"/>
      <c r="H89"/>
      <c r="I89"/>
      <c r="J89"/>
    </row>
    <row r="90" spans="1:43" ht="15" customHeight="1">
      <c r="B90"/>
      <c r="D90"/>
      <c r="E90"/>
      <c r="F90"/>
      <c r="G90"/>
      <c r="H90"/>
      <c r="I90"/>
      <c r="J90"/>
    </row>
    <row r="91" spans="1:43" ht="15" customHeight="1">
      <c r="B91"/>
      <c r="D91"/>
      <c r="E91"/>
      <c r="F91"/>
      <c r="G91"/>
      <c r="H91"/>
      <c r="I91"/>
      <c r="J91"/>
    </row>
    <row r="92" spans="1:43" ht="15" customHeight="1">
      <c r="B92"/>
      <c r="D92"/>
      <c r="E92"/>
      <c r="F92"/>
      <c r="G92"/>
      <c r="H92"/>
      <c r="I92"/>
      <c r="J92"/>
    </row>
    <row r="93" spans="1:43" ht="15" customHeight="1">
      <c r="B93"/>
      <c r="D93"/>
      <c r="E93"/>
      <c r="F93"/>
      <c r="G93"/>
      <c r="H93"/>
      <c r="I93"/>
      <c r="J93"/>
    </row>
    <row r="94" spans="1:43" ht="15" customHeight="1">
      <c r="B94"/>
      <c r="D94"/>
      <c r="E94"/>
      <c r="F94"/>
      <c r="G94"/>
      <c r="H94"/>
      <c r="I94"/>
      <c r="J94"/>
    </row>
    <row r="95" spans="1:43" ht="15" customHeight="1">
      <c r="B95"/>
      <c r="D95"/>
      <c r="E95"/>
      <c r="F95"/>
      <c r="G95"/>
      <c r="H95"/>
      <c r="I95"/>
      <c r="J95"/>
    </row>
    <row r="96" spans="1:43" ht="15" customHeight="1">
      <c r="B96"/>
      <c r="D96"/>
      <c r="E96"/>
      <c r="F96"/>
      <c r="G96"/>
      <c r="H96"/>
      <c r="I96"/>
      <c r="J96"/>
    </row>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row r="139" customFormat="1" ht="15" customHeight="1"/>
    <row r="140" customFormat="1" ht="15" customHeight="1"/>
    <row r="141" customFormat="1" ht="15" customHeight="1"/>
    <row r="142" customFormat="1" ht="15" customHeight="1"/>
    <row r="143" customFormat="1" ht="15" customHeight="1"/>
    <row r="144" customFormat="1" ht="15" customHeight="1"/>
    <row r="145" customFormat="1" ht="15" customHeight="1"/>
    <row r="146" customFormat="1" ht="15" customHeight="1"/>
    <row r="147" customFormat="1" ht="15" customHeight="1"/>
    <row r="148" customFormat="1" ht="15" customHeight="1"/>
  </sheetData>
  <mergeCells count="5">
    <mergeCell ref="B2:L7"/>
    <mergeCell ref="C8:L8"/>
    <mergeCell ref="B9:L9"/>
    <mergeCell ref="B31:C31"/>
    <mergeCell ref="D31:L3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9D2DE-32B8-463D-90F4-E8BBE70F92D4}">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31" t="s">
        <v>0</v>
      </c>
      <c r="C2" s="32"/>
      <c r="D2" s="32"/>
      <c r="E2" s="32"/>
      <c r="F2" s="32"/>
      <c r="G2" s="32"/>
      <c r="H2" s="32"/>
      <c r="I2" s="32"/>
      <c r="J2" s="32"/>
      <c r="K2" s="32"/>
      <c r="L2" s="3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34"/>
      <c r="C3" s="35"/>
      <c r="D3" s="35"/>
      <c r="E3" s="35"/>
      <c r="F3" s="35"/>
      <c r="G3" s="35"/>
      <c r="H3" s="35"/>
      <c r="I3" s="35"/>
      <c r="J3" s="35"/>
      <c r="K3" s="35"/>
      <c r="L3" s="36"/>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34"/>
      <c r="C4" s="35"/>
      <c r="D4" s="35"/>
      <c r="E4" s="35"/>
      <c r="F4" s="35"/>
      <c r="G4" s="35"/>
      <c r="H4" s="35"/>
      <c r="I4" s="35"/>
      <c r="J4" s="35"/>
      <c r="K4" s="35"/>
      <c r="L4" s="36"/>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34"/>
      <c r="C5" s="35"/>
      <c r="D5" s="35"/>
      <c r="E5" s="35"/>
      <c r="F5" s="35"/>
      <c r="G5" s="35"/>
      <c r="H5" s="35"/>
      <c r="I5" s="35"/>
      <c r="J5" s="35"/>
      <c r="K5" s="35"/>
      <c r="L5" s="3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34"/>
      <c r="C6" s="35"/>
      <c r="D6" s="35"/>
      <c r="E6" s="35"/>
      <c r="F6" s="35"/>
      <c r="G6" s="35"/>
      <c r="H6" s="35"/>
      <c r="I6" s="35"/>
      <c r="J6" s="35"/>
      <c r="K6" s="35"/>
      <c r="L6" s="3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7"/>
      <c r="C7" s="38"/>
      <c r="D7" s="38"/>
      <c r="E7" s="38"/>
      <c r="F7" s="38"/>
      <c r="G7" s="38"/>
      <c r="H7" s="38"/>
      <c r="I7" s="38"/>
      <c r="J7" s="38"/>
      <c r="K7" s="38"/>
      <c r="L7" s="3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40" t="s">
        <v>23</v>
      </c>
      <c r="D8" s="41"/>
      <c r="E8" s="41"/>
      <c r="F8" s="41"/>
      <c r="G8" s="41"/>
      <c r="H8" s="41"/>
      <c r="I8" s="41"/>
      <c r="J8" s="41"/>
      <c r="K8" s="41"/>
      <c r="L8" s="42"/>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43" t="s">
        <v>15</v>
      </c>
      <c r="C9" s="44"/>
      <c r="D9" s="44"/>
      <c r="E9" s="44"/>
      <c r="F9" s="44"/>
      <c r="G9" s="44"/>
      <c r="H9" s="44"/>
      <c r="I9" s="44"/>
      <c r="J9" s="44"/>
      <c r="K9" s="44"/>
      <c r="L9" s="45"/>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6" t="s">
        <v>12</v>
      </c>
      <c r="C21" s="47"/>
      <c r="D21" s="51"/>
      <c r="E21" s="52"/>
      <c r="F21" s="52"/>
      <c r="G21" s="52"/>
      <c r="H21" s="52"/>
      <c r="I21" s="52"/>
      <c r="J21" s="52"/>
      <c r="K21" s="52"/>
      <c r="L21" s="53"/>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F844E-FCA4-4F73-A0AD-C1C1FEDAED1A}">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31" t="s">
        <v>0</v>
      </c>
      <c r="C2" s="32"/>
      <c r="D2" s="32"/>
      <c r="E2" s="32"/>
      <c r="F2" s="32"/>
      <c r="G2" s="32"/>
      <c r="H2" s="32"/>
      <c r="I2" s="32"/>
      <c r="J2" s="32"/>
      <c r="K2" s="32"/>
      <c r="L2" s="3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34"/>
      <c r="C3" s="35"/>
      <c r="D3" s="35"/>
      <c r="E3" s="35"/>
      <c r="F3" s="35"/>
      <c r="G3" s="35"/>
      <c r="H3" s="35"/>
      <c r="I3" s="35"/>
      <c r="J3" s="35"/>
      <c r="K3" s="35"/>
      <c r="L3" s="36"/>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34"/>
      <c r="C4" s="35"/>
      <c r="D4" s="35"/>
      <c r="E4" s="35"/>
      <c r="F4" s="35"/>
      <c r="G4" s="35"/>
      <c r="H4" s="35"/>
      <c r="I4" s="35"/>
      <c r="J4" s="35"/>
      <c r="K4" s="35"/>
      <c r="L4" s="36"/>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34"/>
      <c r="C5" s="35"/>
      <c r="D5" s="35"/>
      <c r="E5" s="35"/>
      <c r="F5" s="35"/>
      <c r="G5" s="35"/>
      <c r="H5" s="35"/>
      <c r="I5" s="35"/>
      <c r="J5" s="35"/>
      <c r="K5" s="35"/>
      <c r="L5" s="3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34"/>
      <c r="C6" s="35"/>
      <c r="D6" s="35"/>
      <c r="E6" s="35"/>
      <c r="F6" s="35"/>
      <c r="G6" s="35"/>
      <c r="H6" s="35"/>
      <c r="I6" s="35"/>
      <c r="J6" s="35"/>
      <c r="K6" s="35"/>
      <c r="L6" s="3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7"/>
      <c r="C7" s="38"/>
      <c r="D7" s="38"/>
      <c r="E7" s="38"/>
      <c r="F7" s="38"/>
      <c r="G7" s="38"/>
      <c r="H7" s="38"/>
      <c r="I7" s="38"/>
      <c r="J7" s="38"/>
      <c r="K7" s="38"/>
      <c r="L7" s="3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40" t="s">
        <v>23</v>
      </c>
      <c r="D8" s="41"/>
      <c r="E8" s="41"/>
      <c r="F8" s="41"/>
      <c r="G8" s="41"/>
      <c r="H8" s="41"/>
      <c r="I8" s="41"/>
      <c r="J8" s="41"/>
      <c r="K8" s="41"/>
      <c r="L8" s="42"/>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43" t="s">
        <v>16</v>
      </c>
      <c r="C9" s="44"/>
      <c r="D9" s="44"/>
      <c r="E9" s="44"/>
      <c r="F9" s="44"/>
      <c r="G9" s="44"/>
      <c r="H9" s="44"/>
      <c r="I9" s="44"/>
      <c r="J9" s="44"/>
      <c r="K9" s="44"/>
      <c r="L9" s="45"/>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6" t="s">
        <v>12</v>
      </c>
      <c r="C21" s="47"/>
      <c r="D21" s="51"/>
      <c r="E21" s="52"/>
      <c r="F21" s="52"/>
      <c r="G21" s="52"/>
      <c r="H21" s="52"/>
      <c r="I21" s="52"/>
      <c r="J21" s="52"/>
      <c r="K21" s="52"/>
      <c r="L21" s="53"/>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65C66-8F9A-4985-AF89-A0A41ABA769C}">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31" t="s">
        <v>0</v>
      </c>
      <c r="C2" s="32"/>
      <c r="D2" s="32"/>
      <c r="E2" s="32"/>
      <c r="F2" s="32"/>
      <c r="G2" s="32"/>
      <c r="H2" s="32"/>
      <c r="I2" s="32"/>
      <c r="J2" s="32"/>
      <c r="K2" s="32"/>
      <c r="L2" s="3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34"/>
      <c r="C3" s="35"/>
      <c r="D3" s="35"/>
      <c r="E3" s="35"/>
      <c r="F3" s="35"/>
      <c r="G3" s="35"/>
      <c r="H3" s="35"/>
      <c r="I3" s="35"/>
      <c r="J3" s="35"/>
      <c r="K3" s="35"/>
      <c r="L3" s="36"/>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34"/>
      <c r="C4" s="35"/>
      <c r="D4" s="35"/>
      <c r="E4" s="35"/>
      <c r="F4" s="35"/>
      <c r="G4" s="35"/>
      <c r="H4" s="35"/>
      <c r="I4" s="35"/>
      <c r="J4" s="35"/>
      <c r="K4" s="35"/>
      <c r="L4" s="36"/>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34"/>
      <c r="C5" s="35"/>
      <c r="D5" s="35"/>
      <c r="E5" s="35"/>
      <c r="F5" s="35"/>
      <c r="G5" s="35"/>
      <c r="H5" s="35"/>
      <c r="I5" s="35"/>
      <c r="J5" s="35"/>
      <c r="K5" s="35"/>
      <c r="L5" s="3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34"/>
      <c r="C6" s="35"/>
      <c r="D6" s="35"/>
      <c r="E6" s="35"/>
      <c r="F6" s="35"/>
      <c r="G6" s="35"/>
      <c r="H6" s="35"/>
      <c r="I6" s="35"/>
      <c r="J6" s="35"/>
      <c r="K6" s="35"/>
      <c r="L6" s="3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7"/>
      <c r="C7" s="38"/>
      <c r="D7" s="38"/>
      <c r="E7" s="38"/>
      <c r="F7" s="38"/>
      <c r="G7" s="38"/>
      <c r="H7" s="38"/>
      <c r="I7" s="38"/>
      <c r="J7" s="38"/>
      <c r="K7" s="38"/>
      <c r="L7" s="3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40" t="s">
        <v>23</v>
      </c>
      <c r="D8" s="41"/>
      <c r="E8" s="41"/>
      <c r="F8" s="41"/>
      <c r="G8" s="41"/>
      <c r="H8" s="41"/>
      <c r="I8" s="41"/>
      <c r="J8" s="41"/>
      <c r="K8" s="41"/>
      <c r="L8" s="42"/>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43" t="s">
        <v>17</v>
      </c>
      <c r="C9" s="44"/>
      <c r="D9" s="44"/>
      <c r="E9" s="44"/>
      <c r="F9" s="44"/>
      <c r="G9" s="44"/>
      <c r="H9" s="44"/>
      <c r="I9" s="44"/>
      <c r="J9" s="44"/>
      <c r="K9" s="44"/>
      <c r="L9" s="45"/>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6" t="s">
        <v>12</v>
      </c>
      <c r="C21" s="47"/>
      <c r="D21" s="51"/>
      <c r="E21" s="52"/>
      <c r="F21" s="52"/>
      <c r="G21" s="52"/>
      <c r="H21" s="52"/>
      <c r="I21" s="52"/>
      <c r="J21" s="52"/>
      <c r="K21" s="52"/>
      <c r="L21" s="53"/>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DEB6E-9E66-4672-B9F2-7407CB128E4D}">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31" t="s">
        <v>0</v>
      </c>
      <c r="C2" s="32"/>
      <c r="D2" s="32"/>
      <c r="E2" s="32"/>
      <c r="F2" s="32"/>
      <c r="G2" s="32"/>
      <c r="H2" s="32"/>
      <c r="I2" s="32"/>
      <c r="J2" s="32"/>
      <c r="K2" s="32"/>
      <c r="L2" s="3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34"/>
      <c r="C3" s="35"/>
      <c r="D3" s="35"/>
      <c r="E3" s="35"/>
      <c r="F3" s="35"/>
      <c r="G3" s="35"/>
      <c r="H3" s="35"/>
      <c r="I3" s="35"/>
      <c r="J3" s="35"/>
      <c r="K3" s="35"/>
      <c r="L3" s="36"/>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34"/>
      <c r="C4" s="35"/>
      <c r="D4" s="35"/>
      <c r="E4" s="35"/>
      <c r="F4" s="35"/>
      <c r="G4" s="35"/>
      <c r="H4" s="35"/>
      <c r="I4" s="35"/>
      <c r="J4" s="35"/>
      <c r="K4" s="35"/>
      <c r="L4" s="36"/>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34"/>
      <c r="C5" s="35"/>
      <c r="D5" s="35"/>
      <c r="E5" s="35"/>
      <c r="F5" s="35"/>
      <c r="G5" s="35"/>
      <c r="H5" s="35"/>
      <c r="I5" s="35"/>
      <c r="J5" s="35"/>
      <c r="K5" s="35"/>
      <c r="L5" s="3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34"/>
      <c r="C6" s="35"/>
      <c r="D6" s="35"/>
      <c r="E6" s="35"/>
      <c r="F6" s="35"/>
      <c r="G6" s="35"/>
      <c r="H6" s="35"/>
      <c r="I6" s="35"/>
      <c r="J6" s="35"/>
      <c r="K6" s="35"/>
      <c r="L6" s="3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7"/>
      <c r="C7" s="38"/>
      <c r="D7" s="38"/>
      <c r="E7" s="38"/>
      <c r="F7" s="38"/>
      <c r="G7" s="38"/>
      <c r="H7" s="38"/>
      <c r="I7" s="38"/>
      <c r="J7" s="38"/>
      <c r="K7" s="38"/>
      <c r="L7" s="3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40" t="s">
        <v>23</v>
      </c>
      <c r="D8" s="41"/>
      <c r="E8" s="41"/>
      <c r="F8" s="41"/>
      <c r="G8" s="41"/>
      <c r="H8" s="41"/>
      <c r="I8" s="41"/>
      <c r="J8" s="41"/>
      <c r="K8" s="41"/>
      <c r="L8" s="42"/>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43" t="s">
        <v>18</v>
      </c>
      <c r="C9" s="44"/>
      <c r="D9" s="44"/>
      <c r="E9" s="44"/>
      <c r="F9" s="44"/>
      <c r="G9" s="44"/>
      <c r="H9" s="44"/>
      <c r="I9" s="44"/>
      <c r="J9" s="44"/>
      <c r="K9" s="44"/>
      <c r="L9" s="45"/>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6" t="s">
        <v>12</v>
      </c>
      <c r="C21" s="47"/>
      <c r="D21" s="51"/>
      <c r="E21" s="52"/>
      <c r="F21" s="52"/>
      <c r="G21" s="52"/>
      <c r="H21" s="52"/>
      <c r="I21" s="52"/>
      <c r="J21" s="52"/>
      <c r="K21" s="52"/>
      <c r="L21" s="53"/>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8608D-A800-4334-BF65-DB6D867950D4}">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31" t="s">
        <v>0</v>
      </c>
      <c r="C2" s="32"/>
      <c r="D2" s="32"/>
      <c r="E2" s="32"/>
      <c r="F2" s="32"/>
      <c r="G2" s="32"/>
      <c r="H2" s="32"/>
      <c r="I2" s="32"/>
      <c r="J2" s="32"/>
      <c r="K2" s="32"/>
      <c r="L2" s="3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34"/>
      <c r="C3" s="35"/>
      <c r="D3" s="35"/>
      <c r="E3" s="35"/>
      <c r="F3" s="35"/>
      <c r="G3" s="35"/>
      <c r="H3" s="35"/>
      <c r="I3" s="35"/>
      <c r="J3" s="35"/>
      <c r="K3" s="35"/>
      <c r="L3" s="36"/>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34"/>
      <c r="C4" s="35"/>
      <c r="D4" s="35"/>
      <c r="E4" s="35"/>
      <c r="F4" s="35"/>
      <c r="G4" s="35"/>
      <c r="H4" s="35"/>
      <c r="I4" s="35"/>
      <c r="J4" s="35"/>
      <c r="K4" s="35"/>
      <c r="L4" s="36"/>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34"/>
      <c r="C5" s="35"/>
      <c r="D5" s="35"/>
      <c r="E5" s="35"/>
      <c r="F5" s="35"/>
      <c r="G5" s="35"/>
      <c r="H5" s="35"/>
      <c r="I5" s="35"/>
      <c r="J5" s="35"/>
      <c r="K5" s="35"/>
      <c r="L5" s="3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34"/>
      <c r="C6" s="35"/>
      <c r="D6" s="35"/>
      <c r="E6" s="35"/>
      <c r="F6" s="35"/>
      <c r="G6" s="35"/>
      <c r="H6" s="35"/>
      <c r="I6" s="35"/>
      <c r="J6" s="35"/>
      <c r="K6" s="35"/>
      <c r="L6" s="3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7"/>
      <c r="C7" s="38"/>
      <c r="D7" s="38"/>
      <c r="E7" s="38"/>
      <c r="F7" s="38"/>
      <c r="G7" s="38"/>
      <c r="H7" s="38"/>
      <c r="I7" s="38"/>
      <c r="J7" s="38"/>
      <c r="K7" s="38"/>
      <c r="L7" s="3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40" t="s">
        <v>23</v>
      </c>
      <c r="D8" s="41"/>
      <c r="E8" s="41"/>
      <c r="F8" s="41"/>
      <c r="G8" s="41"/>
      <c r="H8" s="41"/>
      <c r="I8" s="41"/>
      <c r="J8" s="41"/>
      <c r="K8" s="41"/>
      <c r="L8" s="42"/>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43" t="s">
        <v>19</v>
      </c>
      <c r="C9" s="44"/>
      <c r="D9" s="44"/>
      <c r="E9" s="44"/>
      <c r="F9" s="44"/>
      <c r="G9" s="44"/>
      <c r="H9" s="44"/>
      <c r="I9" s="44"/>
      <c r="J9" s="44"/>
      <c r="K9" s="44"/>
      <c r="L9" s="45"/>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6" t="s">
        <v>12</v>
      </c>
      <c r="C21" s="47"/>
      <c r="D21" s="51"/>
      <c r="E21" s="52"/>
      <c r="F21" s="52"/>
      <c r="G21" s="52"/>
      <c r="H21" s="52"/>
      <c r="I21" s="52"/>
      <c r="J21" s="52"/>
      <c r="K21" s="52"/>
      <c r="L21" s="53"/>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FFE00-DAE6-4B21-97B9-531B3D56069D}">
  <sheetPr>
    <pageSetUpPr fitToPage="1"/>
  </sheetPr>
  <dimension ref="A1:AQ138"/>
  <sheetViews>
    <sheetView showGridLines="0" zoomScale="65" zoomScaleNormal="65" zoomScaleSheetLayoutView="35" workbookViewId="0">
      <selection activeCell="B11" sqref="B11"/>
    </sheetView>
  </sheetViews>
  <sheetFormatPr defaultRowHeight="17.399999999999999"/>
  <cols>
    <col min="1" max="1" width="39.296875" customWidth="1"/>
    <col min="2" max="2" width="12.8984375" style="1" customWidth="1"/>
    <col min="3" max="3" width="18.19921875" customWidth="1"/>
    <col min="4" max="4" width="14" style="2" customWidth="1"/>
    <col min="5" max="5" width="9" style="3" customWidth="1"/>
    <col min="6" max="6" width="17.796875" style="2" customWidth="1"/>
    <col min="7" max="7" width="11.5" style="1" customWidth="1"/>
    <col min="8" max="8" width="14.8984375" style="2" customWidth="1"/>
    <col min="9" max="9" width="9.09765625" style="3" customWidth="1"/>
    <col min="10" max="10" width="15.5" style="2" customWidth="1"/>
    <col min="11" max="11" width="10.69921875" customWidth="1"/>
    <col min="12" max="12" width="87.69921875" customWidth="1"/>
  </cols>
  <sheetData>
    <row r="1" spans="1:43" ht="58.2" customHeight="1">
      <c r="A1" s="4"/>
      <c r="B1" s="5"/>
      <c r="C1" s="4"/>
      <c r="D1" s="6"/>
      <c r="E1" s="7"/>
      <c r="F1" s="6"/>
      <c r="G1" s="5"/>
      <c r="H1" s="6"/>
      <c r="I1" s="7"/>
      <c r="J1" s="6"/>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row>
    <row r="2" spans="1:43" ht="17.399999999999999" customHeight="1">
      <c r="A2" s="4"/>
      <c r="B2" s="31" t="s">
        <v>0</v>
      </c>
      <c r="C2" s="32"/>
      <c r="D2" s="32"/>
      <c r="E2" s="32"/>
      <c r="F2" s="32"/>
      <c r="G2" s="32"/>
      <c r="H2" s="32"/>
      <c r="I2" s="32"/>
      <c r="J2" s="32"/>
      <c r="K2" s="32"/>
      <c r="L2" s="3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row>
    <row r="3" spans="1:43" ht="17.399999999999999" customHeight="1">
      <c r="A3" s="4"/>
      <c r="B3" s="34"/>
      <c r="C3" s="35"/>
      <c r="D3" s="35"/>
      <c r="E3" s="35"/>
      <c r="F3" s="35"/>
      <c r="G3" s="35"/>
      <c r="H3" s="35"/>
      <c r="I3" s="35"/>
      <c r="J3" s="35"/>
      <c r="K3" s="35"/>
      <c r="L3" s="36"/>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3" ht="17.399999999999999" customHeight="1">
      <c r="A4" s="4"/>
      <c r="B4" s="34"/>
      <c r="C4" s="35"/>
      <c r="D4" s="35"/>
      <c r="E4" s="35"/>
      <c r="F4" s="35"/>
      <c r="G4" s="35"/>
      <c r="H4" s="35"/>
      <c r="I4" s="35"/>
      <c r="J4" s="35"/>
      <c r="K4" s="35"/>
      <c r="L4" s="36"/>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43" ht="17.399999999999999" customHeight="1">
      <c r="A5" s="4"/>
      <c r="B5" s="34"/>
      <c r="C5" s="35"/>
      <c r="D5" s="35"/>
      <c r="E5" s="35"/>
      <c r="F5" s="35"/>
      <c r="G5" s="35"/>
      <c r="H5" s="35"/>
      <c r="I5" s="35"/>
      <c r="J5" s="35"/>
      <c r="K5" s="35"/>
      <c r="L5" s="36"/>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43" ht="17.399999999999999" customHeight="1">
      <c r="A6" s="4"/>
      <c r="B6" s="34"/>
      <c r="C6" s="35"/>
      <c r="D6" s="35"/>
      <c r="E6" s="35"/>
      <c r="F6" s="35"/>
      <c r="G6" s="35"/>
      <c r="H6" s="35"/>
      <c r="I6" s="35"/>
      <c r="J6" s="35"/>
      <c r="K6" s="35"/>
      <c r="L6" s="36"/>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42" customHeight="1">
      <c r="A7" s="4"/>
      <c r="B7" s="37"/>
      <c r="C7" s="38"/>
      <c r="D7" s="38"/>
      <c r="E7" s="38"/>
      <c r="F7" s="38"/>
      <c r="G7" s="38"/>
      <c r="H7" s="38"/>
      <c r="I7" s="38"/>
      <c r="J7" s="38"/>
      <c r="K7" s="38"/>
      <c r="L7" s="39"/>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00.8" customHeight="1">
      <c r="A8" s="4"/>
      <c r="B8" s="21" t="s">
        <v>22</v>
      </c>
      <c r="C8" s="40" t="s">
        <v>23</v>
      </c>
      <c r="D8" s="41"/>
      <c r="E8" s="41"/>
      <c r="F8" s="41"/>
      <c r="G8" s="41"/>
      <c r="H8" s="41"/>
      <c r="I8" s="41"/>
      <c r="J8" s="41"/>
      <c r="K8" s="41"/>
      <c r="L8" s="42"/>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46.8" customHeight="1">
      <c r="A9" s="4"/>
      <c r="B9" s="43" t="s">
        <v>20</v>
      </c>
      <c r="C9" s="44"/>
      <c r="D9" s="44"/>
      <c r="E9" s="44"/>
      <c r="F9" s="44"/>
      <c r="G9" s="44"/>
      <c r="H9" s="44"/>
      <c r="I9" s="44"/>
      <c r="J9" s="44"/>
      <c r="K9" s="44"/>
      <c r="L9" s="45"/>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38.4" customHeight="1">
      <c r="A10" s="4"/>
      <c r="B10" s="17" t="s">
        <v>5</v>
      </c>
      <c r="C10" s="18" t="s">
        <v>1</v>
      </c>
      <c r="D10" s="19" t="s">
        <v>2</v>
      </c>
      <c r="E10" s="20" t="s">
        <v>3</v>
      </c>
      <c r="F10" s="19" t="s">
        <v>4</v>
      </c>
      <c r="G10" s="17" t="s">
        <v>6</v>
      </c>
      <c r="H10" s="19" t="s">
        <v>7</v>
      </c>
      <c r="I10" s="20" t="s">
        <v>3</v>
      </c>
      <c r="J10" s="19" t="s">
        <v>8</v>
      </c>
      <c r="K10" s="18" t="s">
        <v>9</v>
      </c>
      <c r="L10" s="18" t="s">
        <v>10</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82.05" customHeight="1">
      <c r="A11" s="4"/>
      <c r="B11" s="8"/>
      <c r="C11" s="9"/>
      <c r="D11" s="10"/>
      <c r="E11" s="11"/>
      <c r="F11" s="10"/>
      <c r="G11" s="12"/>
      <c r="H11" s="13"/>
      <c r="I11" s="14"/>
      <c r="J11" s="13"/>
      <c r="K11" s="15"/>
      <c r="L11" s="16"/>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82.05" customHeight="1">
      <c r="A12" s="4"/>
      <c r="B12" s="8"/>
      <c r="C12" s="9"/>
      <c r="D12" s="10"/>
      <c r="E12" s="11"/>
      <c r="F12" s="10"/>
      <c r="G12" s="12"/>
      <c r="H12" s="13"/>
      <c r="I12" s="14"/>
      <c r="J12" s="13"/>
      <c r="K12" s="15"/>
      <c r="L12" s="16"/>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82.05" customHeight="1">
      <c r="A13" s="4"/>
      <c r="B13" s="8"/>
      <c r="C13" s="9"/>
      <c r="D13" s="10"/>
      <c r="E13" s="11"/>
      <c r="F13" s="10"/>
      <c r="G13" s="12"/>
      <c r="H13" s="13"/>
      <c r="I13" s="14"/>
      <c r="J13" s="13"/>
      <c r="K13" s="15"/>
      <c r="L13" s="16"/>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82.05" customHeight="1">
      <c r="A14" s="4"/>
      <c r="B14" s="8"/>
      <c r="C14" s="9"/>
      <c r="D14" s="10"/>
      <c r="E14" s="11"/>
      <c r="F14" s="10"/>
      <c r="G14" s="12"/>
      <c r="H14" s="13"/>
      <c r="I14" s="14"/>
      <c r="J14" s="13"/>
      <c r="K14" s="15"/>
      <c r="L14" s="16"/>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82.05" customHeight="1">
      <c r="A15" s="4"/>
      <c r="B15" s="8"/>
      <c r="C15" s="9"/>
      <c r="D15" s="10"/>
      <c r="E15" s="11"/>
      <c r="F15" s="10"/>
      <c r="G15" s="12"/>
      <c r="H15" s="13"/>
      <c r="I15" s="14"/>
      <c r="J15" s="13"/>
      <c r="K15" s="15"/>
      <c r="L15" s="16"/>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82.05" customHeight="1">
      <c r="A16" s="4"/>
      <c r="B16" s="8"/>
      <c r="C16" s="9"/>
      <c r="D16" s="10"/>
      <c r="E16" s="11"/>
      <c r="F16" s="10"/>
      <c r="G16" s="12"/>
      <c r="H16" s="13"/>
      <c r="I16" s="14"/>
      <c r="J16" s="13"/>
      <c r="K16" s="15"/>
      <c r="L16" s="1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82.05" customHeight="1">
      <c r="A17" s="4"/>
      <c r="B17" s="8"/>
      <c r="C17" s="9"/>
      <c r="D17" s="10"/>
      <c r="E17" s="11"/>
      <c r="F17" s="10"/>
      <c r="G17" s="12"/>
      <c r="H17" s="13"/>
      <c r="I17" s="14"/>
      <c r="J17" s="13"/>
      <c r="K17" s="15"/>
      <c r="L17" s="16"/>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82.05" customHeight="1">
      <c r="A18" s="4"/>
      <c r="B18" s="8"/>
      <c r="C18" s="9"/>
      <c r="D18" s="10"/>
      <c r="E18" s="11"/>
      <c r="F18" s="10"/>
      <c r="G18" s="12"/>
      <c r="H18" s="13"/>
      <c r="I18" s="14"/>
      <c r="J18" s="13"/>
      <c r="K18" s="15"/>
      <c r="L18" s="1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82.05" customHeight="1">
      <c r="A19" s="4"/>
      <c r="B19" s="8"/>
      <c r="C19" s="9"/>
      <c r="D19" s="10"/>
      <c r="E19" s="11"/>
      <c r="F19" s="10"/>
      <c r="G19" s="12"/>
      <c r="H19" s="13"/>
      <c r="I19" s="14"/>
      <c r="J19" s="13"/>
      <c r="K19" s="15"/>
      <c r="L19" s="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82.05" customHeight="1">
      <c r="A20" s="4"/>
      <c r="B20" s="8"/>
      <c r="C20" s="9"/>
      <c r="D20" s="10"/>
      <c r="E20" s="11"/>
      <c r="F20" s="10"/>
      <c r="G20" s="12"/>
      <c r="H20" s="13"/>
      <c r="I20" s="14"/>
      <c r="J20" s="13"/>
      <c r="K20" s="15"/>
      <c r="L20" s="16"/>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9.6" customHeight="1">
      <c r="A21" s="4"/>
      <c r="B21" s="46" t="s">
        <v>12</v>
      </c>
      <c r="C21" s="47"/>
      <c r="D21" s="51"/>
      <c r="E21" s="52"/>
      <c r="F21" s="52"/>
      <c r="G21" s="52"/>
      <c r="H21" s="52"/>
      <c r="I21" s="52"/>
      <c r="J21" s="52"/>
      <c r="K21" s="52"/>
      <c r="L21" s="53"/>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ht="1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15"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row>
    <row r="25" spans="1:43"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ht="1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ht="1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1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1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1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1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ht="1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row>
    <row r="35" spans="1:43" ht="1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3" ht="1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row>
    <row r="37" spans="1:43" ht="1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row>
    <row r="38" spans="1:43" ht="1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row>
    <row r="39" spans="1:43"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row>
    <row r="40" spans="1:43"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row>
    <row r="41" spans="1:43"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row>
    <row r="42" spans="1:43"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1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1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ht="1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row r="48" spans="1:43"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row>
    <row r="49" spans="1:43" ht="1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row>
    <row r="50" spans="1:43" ht="1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row>
    <row r="51" spans="1:43" ht="1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row>
    <row r="52" spans="1:43" ht="1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row>
    <row r="53" spans="1:43" ht="1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ht="1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1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1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1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1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1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1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1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1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1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row>
    <row r="67" spans="1:43" ht="1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row>
    <row r="68" spans="1:43" ht="1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row>
    <row r="69" spans="1:43" ht="1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row>
    <row r="70" spans="1:43" ht="1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row>
    <row r="71" spans="1:43" ht="1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row>
    <row r="72" spans="1:43" ht="1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row>
    <row r="73" spans="1:43" ht="1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row>
    <row r="74" spans="1:43" ht="1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row>
    <row r="75" spans="1:43" ht="1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row>
    <row r="76" spans="1:43" ht="1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row>
    <row r="77" spans="1:43" ht="1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row>
    <row r="78" spans="1:43" ht="1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row>
    <row r="79" spans="1:43" ht="15" customHeight="1">
      <c r="B79"/>
      <c r="D79"/>
      <c r="E79"/>
      <c r="F79"/>
      <c r="G79"/>
      <c r="H79"/>
      <c r="I79"/>
      <c r="J79"/>
    </row>
    <row r="80" spans="1:43" ht="15" customHeight="1">
      <c r="B80"/>
      <c r="D80"/>
      <c r="E80"/>
      <c r="F80"/>
      <c r="G80"/>
      <c r="H80"/>
      <c r="I80"/>
      <c r="J80"/>
    </row>
    <row r="81" customFormat="1" ht="15" customHeight="1"/>
    <row r="82" customFormat="1" ht="15" customHeight="1"/>
    <row r="83" customFormat="1" ht="15" customHeight="1"/>
    <row r="84" customFormat="1" ht="15" customHeight="1"/>
    <row r="85" customFormat="1" ht="15" customHeight="1"/>
    <row r="86" customFormat="1" ht="15" customHeight="1"/>
    <row r="87" customFormat="1" ht="15" customHeight="1"/>
    <row r="88" customFormat="1" ht="15" customHeight="1"/>
    <row r="89" customFormat="1" ht="15" customHeight="1"/>
    <row r="90" customFormat="1" ht="15" customHeight="1"/>
    <row r="91" customFormat="1" ht="15" customHeight="1"/>
    <row r="92" customFormat="1" ht="15" customHeight="1"/>
    <row r="93" customFormat="1" ht="15" customHeight="1"/>
    <row r="94" customFormat="1" ht="15" customHeight="1"/>
    <row r="95" customFormat="1" ht="15" customHeight="1"/>
    <row r="96" customFormat="1" ht="15" customHeight="1"/>
    <row r="97" customFormat="1" ht="15" customHeight="1"/>
    <row r="98" customFormat="1" ht="15" customHeight="1"/>
    <row r="99" customFormat="1" ht="15" customHeight="1"/>
    <row r="100" customFormat="1" ht="15" customHeight="1"/>
    <row r="101" customFormat="1" ht="15" customHeight="1"/>
    <row r="102" customFormat="1" ht="15" customHeight="1"/>
    <row r="103" customFormat="1" ht="15" customHeight="1"/>
    <row r="104" customFormat="1" ht="15" customHeight="1"/>
    <row r="105" customFormat="1" ht="15" customHeight="1"/>
    <row r="106" customFormat="1" ht="15" customHeight="1"/>
    <row r="107" customFormat="1" ht="15" customHeight="1"/>
    <row r="108" customFormat="1" ht="15" customHeight="1"/>
    <row r="109" customFormat="1" ht="15" customHeight="1"/>
    <row r="110" customFormat="1" ht="15" customHeight="1"/>
    <row r="111" customFormat="1" ht="15" customHeight="1"/>
    <row r="112" customFormat="1" ht="15" customHeight="1"/>
    <row r="113" customFormat="1" ht="15" customHeight="1"/>
    <row r="114" customFormat="1" ht="15" customHeight="1"/>
    <row r="115" customFormat="1" ht="15" customHeight="1"/>
    <row r="116" customFormat="1" ht="15" customHeight="1"/>
    <row r="117" customFormat="1" ht="15" customHeight="1"/>
    <row r="118" customFormat="1" ht="15" customHeight="1"/>
    <row r="119" customFormat="1" ht="15" customHeight="1"/>
    <row r="120" customFormat="1" ht="15" customHeight="1"/>
    <row r="121" customFormat="1" ht="15" customHeight="1"/>
    <row r="122" customFormat="1" ht="15" customHeight="1"/>
    <row r="123" customFormat="1" ht="15" customHeight="1"/>
    <row r="124" customFormat="1" ht="15" customHeight="1"/>
    <row r="125" customFormat="1" ht="15" customHeight="1"/>
    <row r="126" customFormat="1" ht="15" customHeight="1"/>
    <row r="127" customFormat="1" ht="15" customHeight="1"/>
    <row r="128" customFormat="1" ht="15" customHeight="1"/>
    <row r="129" customFormat="1" ht="15" customHeight="1"/>
    <row r="130" customFormat="1" ht="15" customHeight="1"/>
    <row r="131" customFormat="1" ht="15" customHeight="1"/>
    <row r="132" customFormat="1" ht="15" customHeight="1"/>
    <row r="133" customFormat="1" ht="15" customHeight="1"/>
    <row r="134" customFormat="1" ht="15" customHeight="1"/>
    <row r="135" customFormat="1" ht="15" customHeight="1"/>
    <row r="136" customFormat="1" ht="15" customHeight="1"/>
    <row r="137" customFormat="1" ht="15" customHeight="1"/>
    <row r="138" customFormat="1" ht="15" customHeight="1"/>
  </sheetData>
  <mergeCells count="5">
    <mergeCell ref="B2:L7"/>
    <mergeCell ref="C8:L8"/>
    <mergeCell ref="B9:L9"/>
    <mergeCell ref="B21:C21"/>
    <mergeCell ref="D21:L21"/>
  </mergeCells>
  <phoneticPr fontId="1" type="noConversion"/>
  <printOptions horizontalCentered="1"/>
  <pageMargins left="0.70866141732283472" right="0.70866141732283472" top="0.74803149606299213" bottom="0.74803149606299213" header="0.31496062992125984" footer="0.31496062992125984"/>
  <pageSetup paperSize="9" scale="26"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10</vt:i4>
      </vt:variant>
      <vt:variant>
        <vt:lpstr>이름 지정된 범위</vt:lpstr>
      </vt:variant>
      <vt:variant>
        <vt:i4>9</vt:i4>
      </vt:variant>
    </vt:vector>
  </HeadingPairs>
  <TitlesOfParts>
    <vt:vector size="19" baseType="lpstr">
      <vt:lpstr>3월</vt:lpstr>
      <vt:lpstr>4월</vt:lpstr>
      <vt:lpstr>5월</vt:lpstr>
      <vt:lpstr>6월</vt:lpstr>
      <vt:lpstr>7월</vt:lpstr>
      <vt:lpstr>8월</vt:lpstr>
      <vt:lpstr>9월</vt:lpstr>
      <vt:lpstr>10월</vt:lpstr>
      <vt:lpstr>11월</vt:lpstr>
      <vt:lpstr>12월</vt:lpstr>
      <vt:lpstr>'10월'!Print_Area</vt:lpstr>
      <vt:lpstr>'11월'!Print_Area</vt:lpstr>
      <vt:lpstr>'12월'!Print_Area</vt:lpstr>
      <vt:lpstr>'3월'!Print_Area</vt:lpstr>
      <vt:lpstr>'5월'!Print_Area</vt:lpstr>
      <vt:lpstr>'6월'!Print_Area</vt:lpstr>
      <vt:lpstr>'7월'!Print_Area</vt:lpstr>
      <vt:lpstr>'8월'!Print_Area</vt:lpstr>
      <vt:lpstr>'9월'!Print_Area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현빈</dc:creator>
  <cp:lastModifiedBy>SAMSUNG</cp:lastModifiedBy>
  <dcterms:created xsi:type="dcterms:W3CDTF">2023-01-30T16:14:17Z</dcterms:created>
  <dcterms:modified xsi:type="dcterms:W3CDTF">2023-06-04T13:07:30Z</dcterms:modified>
</cp:coreProperties>
</file>